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 firstSheet="13" activeTab="13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  <definedName name="_xlnm.Print_Area" localSheetId="0">'Informações Iniciais'!$A$1:$B$22</definedName>
  </definedNames>
  <calcPr calcId="125725"/>
</workbook>
</file>

<file path=xl/calcChain.xml><?xml version="1.0" encoding="utf-8"?>
<calcChain xmlns="http://schemas.openxmlformats.org/spreadsheetml/2006/main">
  <c r="B15" i="2"/>
  <c r="C15"/>
  <c r="D15"/>
  <c r="E15"/>
  <c r="G15"/>
  <c r="H15"/>
  <c r="F16"/>
  <c r="I16"/>
  <c r="J16"/>
  <c r="F17"/>
  <c r="I17"/>
  <c r="J17"/>
  <c r="F18"/>
  <c r="I18"/>
  <c r="J18"/>
  <c r="B19"/>
  <c r="C19"/>
  <c r="D19"/>
  <c r="E19"/>
  <c r="E14"/>
  <c r="G19"/>
  <c r="J19"/>
  <c r="H19"/>
  <c r="F20"/>
  <c r="I20"/>
  <c r="J20"/>
  <c r="F21"/>
  <c r="I21"/>
  <c r="J21"/>
  <c r="F22"/>
  <c r="I22"/>
  <c r="J22"/>
  <c r="B23"/>
  <c r="C23"/>
  <c r="F23"/>
  <c r="D23"/>
  <c r="E23"/>
  <c r="G23"/>
  <c r="H23"/>
  <c r="H14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I31"/>
  <c r="D31"/>
  <c r="E31"/>
  <c r="G31"/>
  <c r="H31"/>
  <c r="F32"/>
  <c r="I32"/>
  <c r="J32"/>
  <c r="F33"/>
  <c r="I33"/>
  <c r="J33"/>
  <c r="F34"/>
  <c r="I34"/>
  <c r="J34"/>
  <c r="B35"/>
  <c r="C35"/>
  <c r="I35"/>
  <c r="D35"/>
  <c r="E35"/>
  <c r="F35"/>
  <c r="G35"/>
  <c r="H35"/>
  <c r="J35"/>
  <c r="F36"/>
  <c r="I36"/>
  <c r="J36"/>
  <c r="F37"/>
  <c r="I37"/>
  <c r="J37"/>
  <c r="F38"/>
  <c r="I38"/>
  <c r="J38"/>
  <c r="F39"/>
  <c r="I39"/>
  <c r="J39"/>
  <c r="F40"/>
  <c r="I40"/>
  <c r="J40"/>
  <c r="B41"/>
  <c r="C41"/>
  <c r="F41"/>
  <c r="D41"/>
  <c r="E41"/>
  <c r="G41"/>
  <c r="H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F48"/>
  <c r="D48"/>
  <c r="E48"/>
  <c r="G48"/>
  <c r="H48"/>
  <c r="F49"/>
  <c r="I49"/>
  <c r="J49"/>
  <c r="F50"/>
  <c r="I50"/>
  <c r="J50"/>
  <c r="F51"/>
  <c r="I51"/>
  <c r="J51"/>
  <c r="F52"/>
  <c r="I52"/>
  <c r="J52"/>
  <c r="F53"/>
  <c r="I53"/>
  <c r="J53"/>
  <c r="B55"/>
  <c r="C55"/>
  <c r="F55"/>
  <c r="D55"/>
  <c r="E55"/>
  <c r="G55"/>
  <c r="H55"/>
  <c r="J55"/>
  <c r="F56"/>
  <c r="I56"/>
  <c r="J56"/>
  <c r="F57"/>
  <c r="I57"/>
  <c r="J57"/>
  <c r="B58"/>
  <c r="C58"/>
  <c r="I58"/>
  <c r="D58"/>
  <c r="E58"/>
  <c r="E54"/>
  <c r="G58"/>
  <c r="G54"/>
  <c r="H58"/>
  <c r="F59"/>
  <c r="I59"/>
  <c r="J59"/>
  <c r="F60"/>
  <c r="I60"/>
  <c r="J60"/>
  <c r="F61"/>
  <c r="I61"/>
  <c r="J61"/>
  <c r="B62"/>
  <c r="C62"/>
  <c r="I62"/>
  <c r="D62"/>
  <c r="D54"/>
  <c r="E62"/>
  <c r="F62"/>
  <c r="G62"/>
  <c r="H62"/>
  <c r="H54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B54"/>
  <c r="C70"/>
  <c r="F70"/>
  <c r="D70"/>
  <c r="E70"/>
  <c r="G70"/>
  <c r="H70"/>
  <c r="F71"/>
  <c r="I71"/>
  <c r="J71"/>
  <c r="F72"/>
  <c r="I72"/>
  <c r="J72"/>
  <c r="F73"/>
  <c r="I73"/>
  <c r="J73"/>
  <c r="F74"/>
  <c r="I74"/>
  <c r="J74"/>
  <c r="B77"/>
  <c r="C77"/>
  <c r="I77"/>
  <c r="D77"/>
  <c r="D76"/>
  <c r="E77"/>
  <c r="G77"/>
  <c r="J77"/>
  <c r="H77"/>
  <c r="H76"/>
  <c r="F78"/>
  <c r="I78"/>
  <c r="J78"/>
  <c r="F79"/>
  <c r="I79"/>
  <c r="J79"/>
  <c r="B80"/>
  <c r="B76"/>
  <c r="C80"/>
  <c r="D80"/>
  <c r="E80"/>
  <c r="E76"/>
  <c r="F80"/>
  <c r="G80"/>
  <c r="J80"/>
  <c r="H80"/>
  <c r="I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B94"/>
  <c r="D94"/>
  <c r="J94"/>
  <c r="C94"/>
  <c r="C93"/>
  <c r="C105"/>
  <c r="E94"/>
  <c r="E93"/>
  <c r="E105"/>
  <c r="E113"/>
  <c r="F94"/>
  <c r="G94"/>
  <c r="G93"/>
  <c r="H94"/>
  <c r="D95"/>
  <c r="I95"/>
  <c r="D96"/>
  <c r="J96"/>
  <c r="D97"/>
  <c r="J97"/>
  <c r="I97"/>
  <c r="B98"/>
  <c r="C98"/>
  <c r="D98"/>
  <c r="I98"/>
  <c r="E98"/>
  <c r="F98"/>
  <c r="F93"/>
  <c r="F105"/>
  <c r="F113"/>
  <c r="F115"/>
  <c r="G98"/>
  <c r="H98"/>
  <c r="H93"/>
  <c r="H105"/>
  <c r="D99"/>
  <c r="J99"/>
  <c r="I99"/>
  <c r="D100"/>
  <c r="J100"/>
  <c r="D101"/>
  <c r="I101"/>
  <c r="D102"/>
  <c r="J102"/>
  <c r="I102"/>
  <c r="D103"/>
  <c r="I103"/>
  <c r="J103"/>
  <c r="D104"/>
  <c r="I104"/>
  <c r="B107"/>
  <c r="B106"/>
  <c r="C107"/>
  <c r="C106"/>
  <c r="D107"/>
  <c r="I107"/>
  <c r="E107"/>
  <c r="F107"/>
  <c r="F106"/>
  <c r="G107"/>
  <c r="H107"/>
  <c r="D108"/>
  <c r="J108"/>
  <c r="D109"/>
  <c r="J109"/>
  <c r="I109"/>
  <c r="B110"/>
  <c r="C110"/>
  <c r="D110"/>
  <c r="I110"/>
  <c r="E110"/>
  <c r="E106"/>
  <c r="F110"/>
  <c r="G110"/>
  <c r="G106"/>
  <c r="H110"/>
  <c r="D111"/>
  <c r="J111"/>
  <c r="I111"/>
  <c r="D112"/>
  <c r="I112"/>
  <c r="J112"/>
  <c r="B13" i="3"/>
  <c r="B76"/>
  <c r="C13"/>
  <c r="D13"/>
  <c r="D76"/>
  <c r="E13"/>
  <c r="E76"/>
  <c r="F13"/>
  <c r="F76"/>
  <c r="G13"/>
  <c r="G76"/>
  <c r="H43"/>
  <c r="I43"/>
  <c r="J15"/>
  <c r="I17"/>
  <c r="J17"/>
  <c r="I19"/>
  <c r="J19"/>
  <c r="J21"/>
  <c r="I23"/>
  <c r="J23"/>
  <c r="I25"/>
  <c r="J25"/>
  <c r="I27"/>
  <c r="J27"/>
  <c r="J29"/>
  <c r="J31"/>
  <c r="J33"/>
  <c r="I35"/>
  <c r="J35"/>
  <c r="J37"/>
  <c r="J39"/>
  <c r="I41"/>
  <c r="J41"/>
  <c r="J43"/>
  <c r="J45"/>
  <c r="J47"/>
  <c r="J49"/>
  <c r="I51"/>
  <c r="J51"/>
  <c r="J53"/>
  <c r="I55"/>
  <c r="J55"/>
  <c r="I57"/>
  <c r="J57"/>
  <c r="I59"/>
  <c r="J59"/>
  <c r="I61"/>
  <c r="J61"/>
  <c r="J63"/>
  <c r="J65"/>
  <c r="J67"/>
  <c r="I69"/>
  <c r="J69"/>
  <c r="J71"/>
  <c r="I73"/>
  <c r="J73"/>
  <c r="I75"/>
  <c r="J75"/>
  <c r="B13" i="4"/>
  <c r="B32"/>
  <c r="C13"/>
  <c r="D13"/>
  <c r="D32"/>
  <c r="E13"/>
  <c r="F13"/>
  <c r="G13"/>
  <c r="H13"/>
  <c r="I13"/>
  <c r="J13"/>
  <c r="K13"/>
  <c r="L13"/>
  <c r="L32"/>
  <c r="M13"/>
  <c r="O13"/>
  <c r="N14"/>
  <c r="N15"/>
  <c r="N16"/>
  <c r="N17"/>
  <c r="N18"/>
  <c r="N19"/>
  <c r="N20"/>
  <c r="N21"/>
  <c r="N23"/>
  <c r="N24"/>
  <c r="N25"/>
  <c r="N26"/>
  <c r="N27"/>
  <c r="N28"/>
  <c r="B29"/>
  <c r="B22"/>
  <c r="C29"/>
  <c r="C22"/>
  <c r="C32"/>
  <c r="D29"/>
  <c r="D22"/>
  <c r="E29"/>
  <c r="E22"/>
  <c r="F29"/>
  <c r="F22"/>
  <c r="F32"/>
  <c r="G29"/>
  <c r="G22"/>
  <c r="G32"/>
  <c r="H29"/>
  <c r="H22"/>
  <c r="I29"/>
  <c r="I22"/>
  <c r="I32"/>
  <c r="J29"/>
  <c r="J22"/>
  <c r="K29"/>
  <c r="K22"/>
  <c r="K32"/>
  <c r="L29"/>
  <c r="L22"/>
  <c r="M29"/>
  <c r="M22"/>
  <c r="M32"/>
  <c r="O29"/>
  <c r="O22"/>
  <c r="O32"/>
  <c r="N30"/>
  <c r="N31"/>
  <c r="B16" i="5"/>
  <c r="B15"/>
  <c r="B14"/>
  <c r="B13"/>
  <c r="C16"/>
  <c r="D16"/>
  <c r="D15"/>
  <c r="D14"/>
  <c r="D13"/>
  <c r="D39"/>
  <c r="D63"/>
  <c r="E16"/>
  <c r="E15"/>
  <c r="E14"/>
  <c r="E13"/>
  <c r="E39"/>
  <c r="F16"/>
  <c r="F15"/>
  <c r="F14"/>
  <c r="F13"/>
  <c r="F39"/>
  <c r="F63"/>
  <c r="G16"/>
  <c r="G15"/>
  <c r="G14"/>
  <c r="G13"/>
  <c r="G39"/>
  <c r="H16"/>
  <c r="H15"/>
  <c r="H14"/>
  <c r="H13"/>
  <c r="H39"/>
  <c r="I16"/>
  <c r="I15"/>
  <c r="I14"/>
  <c r="I13"/>
  <c r="I39"/>
  <c r="B20"/>
  <c r="C20"/>
  <c r="C15"/>
  <c r="C14"/>
  <c r="C13"/>
  <c r="C39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B49"/>
  <c r="B48"/>
  <c r="C49"/>
  <c r="D49"/>
  <c r="D48"/>
  <c r="D44"/>
  <c r="E49"/>
  <c r="F49"/>
  <c r="F48"/>
  <c r="G49"/>
  <c r="H49"/>
  <c r="H48"/>
  <c r="H44"/>
  <c r="I49"/>
  <c r="B53"/>
  <c r="C53"/>
  <c r="C48"/>
  <c r="D53"/>
  <c r="E53"/>
  <c r="E48"/>
  <c r="F53"/>
  <c r="G53"/>
  <c r="G48"/>
  <c r="H53"/>
  <c r="I53"/>
  <c r="I48"/>
  <c r="B57"/>
  <c r="C57"/>
  <c r="D57"/>
  <c r="E57"/>
  <c r="F57"/>
  <c r="G57"/>
  <c r="H57"/>
  <c r="I57"/>
  <c r="B69"/>
  <c r="B68"/>
  <c r="C69"/>
  <c r="D69"/>
  <c r="D68"/>
  <c r="E69"/>
  <c r="F69"/>
  <c r="F68"/>
  <c r="G69"/>
  <c r="H69"/>
  <c r="H68"/>
  <c r="I69"/>
  <c r="B73"/>
  <c r="C73"/>
  <c r="C68"/>
  <c r="D73"/>
  <c r="E73"/>
  <c r="E68"/>
  <c r="F73"/>
  <c r="G73"/>
  <c r="G68"/>
  <c r="H73"/>
  <c r="I73"/>
  <c r="I68"/>
  <c r="B94"/>
  <c r="B93"/>
  <c r="B92"/>
  <c r="B91"/>
  <c r="B112"/>
  <c r="C94"/>
  <c r="C93"/>
  <c r="C92"/>
  <c r="C91"/>
  <c r="C112"/>
  <c r="D94"/>
  <c r="D93"/>
  <c r="D92"/>
  <c r="D91"/>
  <c r="D112"/>
  <c r="E94"/>
  <c r="E93"/>
  <c r="E92"/>
  <c r="E91"/>
  <c r="E112"/>
  <c r="F94"/>
  <c r="F93"/>
  <c r="F92"/>
  <c r="F91"/>
  <c r="F112"/>
  <c r="G94"/>
  <c r="G93"/>
  <c r="G92"/>
  <c r="G91"/>
  <c r="G112"/>
  <c r="H94"/>
  <c r="H93"/>
  <c r="H92"/>
  <c r="H91"/>
  <c r="H112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H13" i="11"/>
  <c r="H20"/>
  <c r="H21"/>
  <c r="H24"/>
  <c r="H28"/>
  <c r="H22"/>
  <c r="B24"/>
  <c r="D24"/>
  <c r="F24"/>
  <c r="D28"/>
  <c r="B28"/>
  <c r="B14" i="6"/>
  <c r="B18"/>
  <c r="B21"/>
  <c r="D14"/>
  <c r="D18"/>
  <c r="D21"/>
  <c r="F14"/>
  <c r="F18"/>
  <c r="F21"/>
  <c r="B36"/>
  <c r="B44"/>
  <c r="B46"/>
  <c r="D36"/>
  <c r="F36"/>
  <c r="F44"/>
  <c r="F46"/>
  <c r="B39"/>
  <c r="D39"/>
  <c r="D44"/>
  <c r="D46"/>
  <c r="F39"/>
  <c r="B15" i="7"/>
  <c r="C15"/>
  <c r="D15"/>
  <c r="D13"/>
  <c r="E15"/>
  <c r="E13"/>
  <c r="B18"/>
  <c r="C18"/>
  <c r="C13"/>
  <c r="D18"/>
  <c r="E18"/>
  <c r="B21"/>
  <c r="C21"/>
  <c r="D21"/>
  <c r="E21"/>
  <c r="B24"/>
  <c r="C24"/>
  <c r="D24"/>
  <c r="E24"/>
  <c r="B31"/>
  <c r="B27"/>
  <c r="B35"/>
  <c r="C31"/>
  <c r="C27"/>
  <c r="C35"/>
  <c r="D31"/>
  <c r="D27"/>
  <c r="D35"/>
  <c r="D36"/>
  <c r="E31"/>
  <c r="E27"/>
  <c r="E35"/>
  <c r="E36"/>
  <c r="E58"/>
  <c r="B41"/>
  <c r="C41"/>
  <c r="D41"/>
  <c r="D45"/>
  <c r="E41"/>
  <c r="E45"/>
  <c r="B45"/>
  <c r="C45"/>
  <c r="C56"/>
  <c r="B48"/>
  <c r="B46"/>
  <c r="B53"/>
  <c r="B56"/>
  <c r="C48"/>
  <c r="C46"/>
  <c r="C53"/>
  <c r="D48"/>
  <c r="D46"/>
  <c r="D53"/>
  <c r="E48"/>
  <c r="E46"/>
  <c r="E53"/>
  <c r="B16" i="8"/>
  <c r="B28"/>
  <c r="C16"/>
  <c r="C28"/>
  <c r="D16"/>
  <c r="D28"/>
  <c r="E16"/>
  <c r="E28"/>
  <c r="F16"/>
  <c r="F28"/>
  <c r="G16"/>
  <c r="G28"/>
  <c r="H16"/>
  <c r="H28"/>
  <c r="I16"/>
  <c r="J16"/>
  <c r="K16"/>
  <c r="K28"/>
  <c r="I28"/>
  <c r="J28"/>
  <c r="B14" i="9"/>
  <c r="C14"/>
  <c r="C13"/>
  <c r="F13"/>
  <c r="D14"/>
  <c r="E14"/>
  <c r="F15"/>
  <c r="F16"/>
  <c r="F17"/>
  <c r="F18"/>
  <c r="F19"/>
  <c r="B20"/>
  <c r="B13"/>
  <c r="C20"/>
  <c r="D20"/>
  <c r="E20"/>
  <c r="F21"/>
  <c r="F22"/>
  <c r="F23"/>
  <c r="F24"/>
  <c r="F25"/>
  <c r="B26"/>
  <c r="C26"/>
  <c r="F26"/>
  <c r="D26"/>
  <c r="E26"/>
  <c r="F27"/>
  <c r="F28"/>
  <c r="F29"/>
  <c r="F30"/>
  <c r="F31"/>
  <c r="B32"/>
  <c r="C32"/>
  <c r="D32"/>
  <c r="E32"/>
  <c r="F33"/>
  <c r="F34"/>
  <c r="F35"/>
  <c r="F36"/>
  <c r="F37"/>
  <c r="B38"/>
  <c r="C38"/>
  <c r="F38"/>
  <c r="D38"/>
  <c r="E38"/>
  <c r="F39"/>
  <c r="F40"/>
  <c r="F41"/>
  <c r="F42"/>
  <c r="F43"/>
  <c r="E44"/>
  <c r="B45"/>
  <c r="B44"/>
  <c r="C45"/>
  <c r="C44"/>
  <c r="F44"/>
  <c r="D45"/>
  <c r="D44"/>
  <c r="E45"/>
  <c r="F46"/>
  <c r="F47"/>
  <c r="F48"/>
  <c r="F49"/>
  <c r="F50"/>
  <c r="F51"/>
  <c r="F52"/>
  <c r="F53"/>
  <c r="F58"/>
  <c r="B59"/>
  <c r="C59"/>
  <c r="F59"/>
  <c r="D59"/>
  <c r="E59"/>
  <c r="F60"/>
  <c r="F61"/>
  <c r="F62"/>
  <c r="B63"/>
  <c r="B68"/>
  <c r="C63"/>
  <c r="D63"/>
  <c r="D68"/>
  <c r="E63"/>
  <c r="F64"/>
  <c r="F65"/>
  <c r="F66"/>
  <c r="F67"/>
  <c r="B73"/>
  <c r="B84"/>
  <c r="C73"/>
  <c r="C84"/>
  <c r="D73"/>
  <c r="D84"/>
  <c r="E73"/>
  <c r="F74"/>
  <c r="F75"/>
  <c r="F76"/>
  <c r="F77"/>
  <c r="F78"/>
  <c r="F79"/>
  <c r="B80"/>
  <c r="C80"/>
  <c r="F80"/>
  <c r="D80"/>
  <c r="E80"/>
  <c r="F81"/>
  <c r="F82"/>
  <c r="F83"/>
  <c r="B90"/>
  <c r="C90"/>
  <c r="D90"/>
  <c r="D96"/>
  <c r="E90"/>
  <c r="F90"/>
  <c r="F91"/>
  <c r="F92"/>
  <c r="B93"/>
  <c r="B96"/>
  <c r="C93"/>
  <c r="D93"/>
  <c r="E93"/>
  <c r="F94"/>
  <c r="F95"/>
  <c r="F100"/>
  <c r="B113"/>
  <c r="C113"/>
  <c r="C123"/>
  <c r="D113"/>
  <c r="E113"/>
  <c r="F114"/>
  <c r="F115"/>
  <c r="B116"/>
  <c r="B123"/>
  <c r="C116"/>
  <c r="D116"/>
  <c r="D123"/>
  <c r="E116"/>
  <c r="F116"/>
  <c r="F117"/>
  <c r="F118"/>
  <c r="F119"/>
  <c r="F120"/>
  <c r="F121"/>
  <c r="F122"/>
  <c r="E128"/>
  <c r="G128"/>
  <c r="E129"/>
  <c r="G129"/>
  <c r="E133"/>
  <c r="F141"/>
  <c r="F142"/>
  <c r="F143"/>
  <c r="F144"/>
  <c r="B145"/>
  <c r="C145"/>
  <c r="F145"/>
  <c r="D145"/>
  <c r="E145"/>
  <c r="B12" i="10"/>
  <c r="E12"/>
  <c r="C12"/>
  <c r="D12"/>
  <c r="D22"/>
  <c r="D31"/>
  <c r="E13"/>
  <c r="E14"/>
  <c r="B15"/>
  <c r="E15"/>
  <c r="C15"/>
  <c r="C22"/>
  <c r="D15"/>
  <c r="E16"/>
  <c r="E17"/>
  <c r="E18"/>
  <c r="E19"/>
  <c r="E20"/>
  <c r="E21"/>
  <c r="D30"/>
  <c r="D13" i="12"/>
  <c r="A14"/>
  <c r="A15"/>
  <c r="A16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D15"/>
  <c r="D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B12" i="13"/>
  <c r="E12"/>
  <c r="C12"/>
  <c r="E13"/>
  <c r="E14"/>
  <c r="B22"/>
  <c r="C22"/>
  <c r="C21"/>
  <c r="D22"/>
  <c r="D21"/>
  <c r="C32"/>
  <c r="E32"/>
  <c r="E23"/>
  <c r="E24"/>
  <c r="E25"/>
  <c r="B26"/>
  <c r="E26"/>
  <c r="C26"/>
  <c r="D26"/>
  <c r="E27"/>
  <c r="E28"/>
  <c r="B13" i="14"/>
  <c r="C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D22"/>
  <c r="D31"/>
  <c r="F29"/>
  <c r="F30"/>
  <c r="B36"/>
  <c r="B44"/>
  <c r="C36"/>
  <c r="D36"/>
  <c r="D44"/>
  <c r="F36"/>
  <c r="F37"/>
  <c r="F38"/>
  <c r="F39"/>
  <c r="F40"/>
  <c r="F41"/>
  <c r="F42"/>
  <c r="F43"/>
  <c r="C44"/>
  <c r="F44"/>
  <c r="B49"/>
  <c r="C49"/>
  <c r="G49"/>
  <c r="D49"/>
  <c r="F49"/>
  <c r="E50"/>
  <c r="G50"/>
  <c r="E51"/>
  <c r="G51"/>
  <c r="E52"/>
  <c r="G52"/>
  <c r="B53"/>
  <c r="B57"/>
  <c r="B74"/>
  <c r="C53"/>
  <c r="E53"/>
  <c r="D53"/>
  <c r="F53"/>
  <c r="E54"/>
  <c r="G54"/>
  <c r="E55"/>
  <c r="G55"/>
  <c r="E56"/>
  <c r="G56"/>
  <c r="D57"/>
  <c r="E66"/>
  <c r="B64"/>
  <c r="B72"/>
  <c r="C64"/>
  <c r="D64"/>
  <c r="D72"/>
  <c r="F64"/>
  <c r="F72"/>
  <c r="C72"/>
  <c r="C93"/>
  <c r="D93"/>
  <c r="E93"/>
  <c r="F93"/>
  <c r="G93"/>
  <c r="C111"/>
  <c r="D111"/>
  <c r="F111"/>
  <c r="C128"/>
  <c r="D128"/>
  <c r="F128"/>
  <c r="B140"/>
  <c r="C140"/>
  <c r="D140"/>
  <c r="E136"/>
  <c r="F140"/>
  <c r="B13" i="16"/>
  <c r="E13"/>
  <c r="D13"/>
  <c r="F13"/>
  <c r="G13"/>
  <c r="E14"/>
  <c r="G14"/>
  <c r="E15"/>
  <c r="G15"/>
  <c r="E16"/>
  <c r="G16"/>
  <c r="B17"/>
  <c r="D17"/>
  <c r="D21"/>
  <c r="D37"/>
  <c r="F17"/>
  <c r="F21"/>
  <c r="F37"/>
  <c r="E18"/>
  <c r="G18"/>
  <c r="E19"/>
  <c r="G19"/>
  <c r="E20"/>
  <c r="G20"/>
  <c r="B27"/>
  <c r="B35"/>
  <c r="D27"/>
  <c r="F27"/>
  <c r="F35"/>
  <c r="D35"/>
  <c r="B13" i="15"/>
  <c r="C13"/>
  <c r="F13"/>
  <c r="D13"/>
  <c r="F14"/>
  <c r="F15"/>
  <c r="F16"/>
  <c r="F17"/>
  <c r="F18"/>
  <c r="F19"/>
  <c r="F20"/>
  <c r="F21"/>
  <c r="F23"/>
  <c r="F24"/>
  <c r="F25"/>
  <c r="F26"/>
  <c r="F27"/>
  <c r="B28"/>
  <c r="B22"/>
  <c r="C28"/>
  <c r="C22"/>
  <c r="D28"/>
  <c r="D22"/>
  <c r="D31"/>
  <c r="F76"/>
  <c r="F78"/>
  <c r="F28"/>
  <c r="F29"/>
  <c r="F30"/>
  <c r="B36"/>
  <c r="B44"/>
  <c r="C36"/>
  <c r="F36"/>
  <c r="D36"/>
  <c r="D44"/>
  <c r="F37"/>
  <c r="F38"/>
  <c r="F39"/>
  <c r="F40"/>
  <c r="F41"/>
  <c r="F42"/>
  <c r="F43"/>
  <c r="B49"/>
  <c r="B57"/>
  <c r="C49"/>
  <c r="G49"/>
  <c r="D49"/>
  <c r="E49"/>
  <c r="G50"/>
  <c r="G51"/>
  <c r="G52"/>
  <c r="B53"/>
  <c r="C53"/>
  <c r="G53"/>
  <c r="D53"/>
  <c r="E53"/>
  <c r="G54"/>
  <c r="G55"/>
  <c r="G56"/>
  <c r="C57"/>
  <c r="G57"/>
  <c r="D57"/>
  <c r="G62"/>
  <c r="G63"/>
  <c r="B64"/>
  <c r="C64"/>
  <c r="G64"/>
  <c r="D64"/>
  <c r="E64"/>
  <c r="G65"/>
  <c r="G66"/>
  <c r="G67"/>
  <c r="G68"/>
  <c r="G69"/>
  <c r="G70"/>
  <c r="G71"/>
  <c r="B72"/>
  <c r="D72"/>
  <c r="E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7"/>
  <c r="D13"/>
  <c r="D21"/>
  <c r="E13"/>
  <c r="G13"/>
  <c r="G14"/>
  <c r="G15"/>
  <c r="G16"/>
  <c r="B17"/>
  <c r="B21"/>
  <c r="D17"/>
  <c r="E17"/>
  <c r="E21"/>
  <c r="G18"/>
  <c r="G19"/>
  <c r="G20"/>
  <c r="G29"/>
  <c r="D27"/>
  <c r="E27"/>
  <c r="E35"/>
  <c r="D35"/>
  <c r="B14" i="18"/>
  <c r="E14"/>
  <c r="H14"/>
  <c r="K15"/>
  <c r="K16"/>
  <c r="K14"/>
  <c r="K17"/>
  <c r="B18"/>
  <c r="B23"/>
  <c r="E18"/>
  <c r="H18"/>
  <c r="H23"/>
  <c r="K19"/>
  <c r="K20"/>
  <c r="K21"/>
  <c r="K18"/>
  <c r="K22"/>
  <c r="E23"/>
  <c r="B24"/>
  <c r="E24"/>
  <c r="H24"/>
  <c r="K25"/>
  <c r="K26"/>
  <c r="K27"/>
  <c r="K24"/>
  <c r="B28"/>
  <c r="E28"/>
  <c r="H28"/>
  <c r="K28"/>
  <c r="K29"/>
  <c r="K30"/>
  <c r="B35"/>
  <c r="C35"/>
  <c r="D35"/>
  <c r="E35"/>
  <c r="F35"/>
  <c r="G35"/>
  <c r="G45"/>
  <c r="H35"/>
  <c r="I35"/>
  <c r="J35"/>
  <c r="K35"/>
  <c r="L35"/>
  <c r="B40"/>
  <c r="B45"/>
  <c r="C40"/>
  <c r="C45"/>
  <c r="D40"/>
  <c r="D45"/>
  <c r="E40"/>
  <c r="E45"/>
  <c r="F40"/>
  <c r="G40"/>
  <c r="H40"/>
  <c r="H45"/>
  <c r="I40"/>
  <c r="J40"/>
  <c r="J45"/>
  <c r="K40"/>
  <c r="K45"/>
  <c r="L40"/>
  <c r="L45"/>
  <c r="F45"/>
  <c r="B47"/>
  <c r="C47"/>
  <c r="D47"/>
  <c r="E47"/>
  <c r="F47"/>
  <c r="G47"/>
  <c r="H47"/>
  <c r="I47"/>
  <c r="J47"/>
  <c r="K47"/>
  <c r="L47"/>
  <c r="B48" i="19"/>
  <c r="C48"/>
  <c r="D48"/>
  <c r="E48"/>
  <c r="B53"/>
  <c r="C53"/>
  <c r="C58"/>
  <c r="D53"/>
  <c r="E53"/>
  <c r="E58"/>
  <c r="D58"/>
  <c r="B73"/>
  <c r="C73"/>
  <c r="D73"/>
  <c r="E73"/>
  <c r="B77"/>
  <c r="C77"/>
  <c r="D77"/>
  <c r="E77"/>
  <c r="J110" i="2"/>
  <c r="H106"/>
  <c r="H113"/>
  <c r="J98"/>
  <c r="G105"/>
  <c r="G113"/>
  <c r="I100"/>
  <c r="G14"/>
  <c r="G13"/>
  <c r="G75"/>
  <c r="I15"/>
  <c r="D14"/>
  <c r="D13"/>
  <c r="D75"/>
  <c r="D83"/>
  <c r="F15"/>
  <c r="C54"/>
  <c r="I41"/>
  <c r="J41"/>
  <c r="I23"/>
  <c r="J15"/>
  <c r="B14"/>
  <c r="B13"/>
  <c r="B75"/>
  <c r="B83"/>
  <c r="G35" i="17"/>
  <c r="I94" i="2"/>
  <c r="B44" i="5"/>
  <c r="B61"/>
  <c r="C44" i="15"/>
  <c r="F44"/>
  <c r="E13" i="2"/>
  <c r="E75"/>
  <c r="E83"/>
  <c r="G28" i="17"/>
  <c r="B21" i="16"/>
  <c r="E21"/>
  <c r="E35"/>
  <c r="E17"/>
  <c r="F113" i="9"/>
  <c r="G21" i="17"/>
  <c r="G27"/>
  <c r="G139" i="14"/>
  <c r="F44" i="5"/>
  <c r="F61"/>
  <c r="G34" i="17"/>
  <c r="G17" i="16"/>
  <c r="G133" i="14"/>
  <c r="H61" i="5"/>
  <c r="D61"/>
  <c r="H19" i="3"/>
  <c r="H35"/>
  <c r="H59"/>
  <c r="H13"/>
  <c r="I13"/>
  <c r="H21"/>
  <c r="I21"/>
  <c r="H29"/>
  <c r="I29"/>
  <c r="H37"/>
  <c r="I37"/>
  <c r="H45"/>
  <c r="I45"/>
  <c r="H53"/>
  <c r="I53"/>
  <c r="H61"/>
  <c r="H15"/>
  <c r="I15"/>
  <c r="H23"/>
  <c r="H63"/>
  <c r="I63"/>
  <c r="H71"/>
  <c r="I71"/>
  <c r="H17"/>
  <c r="H33"/>
  <c r="I33"/>
  <c r="H41"/>
  <c r="H65"/>
  <c r="I65"/>
  <c r="H73"/>
  <c r="E115" i="2"/>
  <c r="F45" i="9"/>
  <c r="J13" i="3"/>
  <c r="J101" i="2"/>
  <c r="B93"/>
  <c r="D93"/>
  <c r="J93"/>
  <c r="F77"/>
  <c r="C76"/>
  <c r="I70"/>
  <c r="I48"/>
  <c r="J31"/>
  <c r="F31"/>
  <c r="F19"/>
  <c r="J70"/>
  <c r="J58"/>
  <c r="J48"/>
  <c r="C76" i="3"/>
  <c r="J76"/>
  <c r="I76"/>
  <c r="B105" i="2"/>
  <c r="D105"/>
  <c r="I105"/>
  <c r="F76"/>
  <c r="I76"/>
  <c r="E28" i="16"/>
  <c r="E33"/>
  <c r="E26"/>
  <c r="I93" i="2"/>
  <c r="B113"/>
  <c r="J105"/>
  <c r="E32" i="4"/>
  <c r="N32"/>
  <c r="E56" i="7"/>
  <c r="B13"/>
  <c r="B39" i="5"/>
  <c r="B63"/>
  <c r="J32" i="4"/>
  <c r="H32"/>
  <c r="B58" i="19"/>
  <c r="E72" i="14"/>
  <c r="E49"/>
  <c r="D74"/>
  <c r="E74"/>
  <c r="C57"/>
  <c r="F28"/>
  <c r="F13"/>
  <c r="F93" i="9"/>
  <c r="E96"/>
  <c r="C96"/>
  <c r="E84"/>
  <c r="F73"/>
  <c r="E13"/>
  <c r="F32"/>
  <c r="F20"/>
  <c r="C54"/>
  <c r="C74" i="14"/>
  <c r="F96" i="9"/>
  <c r="C109"/>
  <c r="B114" i="2"/>
  <c r="B84"/>
  <c r="B85"/>
  <c r="F22" i="15"/>
  <c r="C31"/>
  <c r="F31"/>
  <c r="D58" i="7"/>
  <c r="D113" i="2"/>
  <c r="E86" i="9"/>
  <c r="E127"/>
  <c r="E134"/>
  <c r="F54" i="2"/>
  <c r="I54"/>
  <c r="F57" i="14"/>
  <c r="G53"/>
  <c r="E68" i="9"/>
  <c r="F63"/>
  <c r="G134" i="14"/>
  <c r="G138"/>
  <c r="G135"/>
  <c r="G137"/>
  <c r="E22" i="13"/>
  <c r="B21"/>
  <c r="E21"/>
  <c r="E123" i="9"/>
  <c r="F123"/>
  <c r="E135"/>
  <c r="H115" i="2"/>
  <c r="G32" i="17"/>
  <c r="G30"/>
  <c r="G31"/>
  <c r="G33"/>
  <c r="G26"/>
  <c r="D37"/>
  <c r="C31" i="14"/>
  <c r="F31"/>
  <c r="F22"/>
  <c r="F54" i="9"/>
  <c r="F76" i="14"/>
  <c r="F78"/>
  <c r="F84" i="9"/>
  <c r="E85"/>
  <c r="E32" i="16"/>
  <c r="G21"/>
  <c r="E137" i="14"/>
  <c r="F14" i="9"/>
  <c r="E54"/>
  <c r="D56" i="7"/>
  <c r="C36"/>
  <c r="C58"/>
  <c r="G44" i="5"/>
  <c r="G61"/>
  <c r="G63"/>
  <c r="C44"/>
  <c r="C61"/>
  <c r="C63"/>
  <c r="E67" i="14"/>
  <c r="B37" i="16"/>
  <c r="J54" i="2"/>
  <c r="G136" i="14"/>
  <c r="I45" i="18"/>
  <c r="E37" i="17"/>
  <c r="B22" i="10"/>
  <c r="E22"/>
  <c r="C68" i="9"/>
  <c r="D13"/>
  <c r="D54"/>
  <c r="D109"/>
  <c r="H63" i="5"/>
  <c r="D106" i="2"/>
  <c r="G115"/>
  <c r="D84"/>
  <c r="D85"/>
  <c r="E134" i="14"/>
  <c r="E135"/>
  <c r="E138"/>
  <c r="E133"/>
  <c r="E139"/>
  <c r="E57"/>
  <c r="E30" i="16"/>
  <c r="E29"/>
  <c r="E27"/>
  <c r="E34"/>
  <c r="E31"/>
  <c r="E63" i="14"/>
  <c r="E68"/>
  <c r="E70"/>
  <c r="E65"/>
  <c r="E71"/>
  <c r="E69"/>
  <c r="E62"/>
  <c r="E64"/>
  <c r="B26" i="6"/>
  <c r="E26"/>
  <c r="G17" i="17"/>
  <c r="G83" i="2"/>
  <c r="K23" i="18"/>
  <c r="C72" i="15"/>
  <c r="G72"/>
  <c r="E57"/>
  <c r="F74"/>
  <c r="B31"/>
  <c r="B54" i="9"/>
  <c r="B109"/>
  <c r="B36" i="7"/>
  <c r="B58"/>
  <c r="I44" i="5"/>
  <c r="I61"/>
  <c r="I63"/>
  <c r="E44"/>
  <c r="E61"/>
  <c r="E63"/>
  <c r="N22" i="4"/>
  <c r="C113" i="2"/>
  <c r="C115"/>
  <c r="H13"/>
  <c r="H75"/>
  <c r="H83"/>
  <c r="F101" i="9"/>
  <c r="I108" i="2"/>
  <c r="J104"/>
  <c r="I96"/>
  <c r="C14"/>
  <c r="J95"/>
  <c r="N29" i="4"/>
  <c r="H57" i="3"/>
  <c r="H55"/>
  <c r="H39"/>
  <c r="I39"/>
  <c r="H75"/>
  <c r="H51"/>
  <c r="H27"/>
  <c r="J23" i="2"/>
  <c r="G76"/>
  <c r="J76"/>
  <c r="I55"/>
  <c r="I19"/>
  <c r="N13" i="4"/>
  <c r="F58" i="2"/>
  <c r="J107"/>
  <c r="H49" i="3"/>
  <c r="I49"/>
  <c r="H25"/>
  <c r="H47"/>
  <c r="I47"/>
  <c r="H31"/>
  <c r="I31"/>
  <c r="H69"/>
  <c r="H67"/>
  <c r="I67"/>
  <c r="J62" i="2"/>
  <c r="D115"/>
  <c r="I115"/>
  <c r="J113"/>
  <c r="J115"/>
  <c r="I113"/>
  <c r="D114"/>
  <c r="B115"/>
  <c r="E136" i="9"/>
  <c r="E109"/>
  <c r="F109"/>
  <c r="G72" i="14"/>
  <c r="G63"/>
  <c r="G66"/>
  <c r="G62"/>
  <c r="G68"/>
  <c r="F74"/>
  <c r="G74"/>
  <c r="G70"/>
  <c r="G71"/>
  <c r="G69"/>
  <c r="G64"/>
  <c r="G65"/>
  <c r="G67"/>
  <c r="G33" i="16"/>
  <c r="G34"/>
  <c r="G29"/>
  <c r="G26"/>
  <c r="G28"/>
  <c r="G27"/>
  <c r="G35"/>
  <c r="G31"/>
  <c r="G30"/>
  <c r="G32"/>
  <c r="G85" i="2"/>
  <c r="J85"/>
  <c r="G84"/>
  <c r="J84"/>
  <c r="G57" i="14"/>
  <c r="F68" i="9"/>
  <c r="J14" i="2"/>
  <c r="C13"/>
  <c r="I14"/>
  <c r="F14"/>
  <c r="J106"/>
  <c r="I106"/>
  <c r="J13"/>
  <c r="C75"/>
  <c r="F13"/>
  <c r="I13"/>
  <c r="J114"/>
  <c r="I114"/>
  <c r="C83"/>
  <c r="J75"/>
  <c r="I75"/>
  <c r="F75"/>
  <c r="F83"/>
  <c r="I83"/>
  <c r="J83"/>
</calcChain>
</file>

<file path=xl/sharedStrings.xml><?xml version="1.0" encoding="utf-8"?>
<sst xmlns="http://schemas.openxmlformats.org/spreadsheetml/2006/main" count="1614" uniqueCount="940">
  <si>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</si>
  <si>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</si>
  <si>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</si>
  <si>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</si>
  <si>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</si>
  <si>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</si>
  <si>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</si>
  <si>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</si>
  <si>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</si>
  <si>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</si>
  <si>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</si>
  <si>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</si>
  <si>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</si>
  <si>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</si>
  <si>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</si>
  <si>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</si>
  <si>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</si>
  <si>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</si>
  <si>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V2014.1</t>
  </si>
  <si>
    <t>Tabela 1 - Balanço Orçamentário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</si>
  <si>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</si>
  <si>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</si>
  <si>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</si>
  <si>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</si>
  <si>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</si>
  <si>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</si>
  <si>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</si>
  <si>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</si>
  <si>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</si>
  <si>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</si>
  <si>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</si>
  <si>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</si>
  <si>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</si>
  <si>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</si>
  <si>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</si>
  <si>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</si>
  <si>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</si>
  <si>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</si>
  <si>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</si>
  <si>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</si>
  <si>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</si>
  <si>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</si>
  <si>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</si>
  <si>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</si>
  <si>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</si>
  <si>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</si>
  <si>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</si>
  <si>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</si>
  <si>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</si>
  <si>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</si>
  <si>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</si>
  <si>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</si>
  <si>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</si>
  <si>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</si>
  <si>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</si>
  <si>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</si>
  <si>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</si>
  <si>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</si>
  <si>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</si>
  <si>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</si>
  <si>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</si>
  <si>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</si>
  <si>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</si>
  <si>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</si>
  <si>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    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</si>
  <si>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</si>
  <si>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</si>
  <si>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</si>
  <si>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</si>
  <si>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</si>
  <si>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</si>
  <si>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</si>
  <si>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</si>
  <si>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</si>
  <si>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</si>
  <si>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</si>
  <si>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</si>
  <si>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</si>
  <si>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</si>
  <si>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</si>
  <si>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</si>
  <si>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</si>
  <si>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</si>
  <si>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</si>
  <si>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</si>
  <si>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</si>
  <si>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</si>
  <si>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</si>
  <si>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</si>
  <si>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</si>
  <si>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</si>
  <si>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</si>
  <si>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</si>
  <si>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</si>
  <si>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</si>
  <si>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</si>
  <si>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</si>
  <si>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</si>
  <si>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</si>
  <si>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</si>
  <si>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</si>
  <si>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</si>
  <si>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</si>
  <si>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</si>
  <si>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</si>
  <si>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</si>
  <si>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</si>
  <si>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</si>
  <si>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</si>
  <si>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</si>
  <si>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</si>
  <si>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</si>
  <si>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</si>
  <si>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</si>
  <si>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</si>
  <si>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</si>
  <si>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</si>
  <si>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</si>
  <si>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</si>
  <si>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</si>
  <si>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</si>
  <si>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</si>
  <si>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</si>
  <si>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</si>
  <si>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</si>
  <si>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</si>
  <si>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</si>
  <si>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</si>
  <si>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</si>
  <si>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</si>
  <si>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</si>
  <si>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</si>
  <si>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</si>
  <si>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</si>
  <si>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</si>
  <si>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</si>
  <si>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</si>
  <si>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</si>
  <si>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</si>
  <si>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</si>
  <si>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</si>
  <si>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</si>
  <si>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</si>
  <si>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</si>
  <si>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</si>
  <si>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</si>
  <si>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</si>
  <si>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</si>
  <si>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</si>
  <si>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</si>
  <si>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</si>
  <si>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</si>
  <si>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</si>
  <si>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</si>
  <si>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</si>
  <si>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</si>
  <si>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</si>
  <si>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</si>
  <si>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</si>
  <si>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</si>
  <si>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</si>
  <si>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</si>
  <si>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</si>
  <si>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</si>
  <si>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</si>
  <si>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</si>
  <si>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</si>
  <si>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</si>
  <si>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</si>
  <si>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</si>
  <si>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</si>
  <si>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</si>
  <si>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</si>
  <si>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</si>
  <si>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</si>
  <si>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</si>
  <si>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</si>
  <si>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</si>
  <si>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</si>
  <si>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</si>
  <si>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</si>
  <si>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</si>
  <si>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</si>
  <si>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</si>
  <si>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</si>
  <si>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</si>
  <si>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</si>
  <si>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</si>
  <si>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</si>
  <si>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</si>
  <si>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</si>
  <si>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</si>
  <si>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</si>
  <si>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</si>
  <si>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</si>
  <si>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</si>
  <si>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</si>
  <si>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</si>
  <si>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</si>
  <si>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</si>
  <si>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</si>
  <si>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</si>
  <si>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</si>
  <si>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</si>
  <si>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</si>
  <si>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</si>
  <si>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</si>
  <si>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</si>
  <si>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</si>
  <si>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</si>
  <si>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</si>
  <si>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</si>
  <si>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</si>
  <si>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</si>
  <si>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</si>
  <si>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</si>
  <si>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</si>
  <si>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</si>
  <si>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</si>
  <si>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</si>
  <si>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</si>
  <si>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</si>
  <si>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</si>
  <si>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</si>
  <si>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</si>
  <si>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</si>
  <si>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</si>
  <si>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</si>
  <si>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</si>
  <si>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</si>
  <si>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</si>
  <si>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</si>
  <si>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</si>
  <si>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</si>
  <si>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</si>
  <si>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</si>
  <si>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</si>
  <si>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</si>
  <si>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</si>
  <si>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</si>
  <si>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</si>
  <si>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</si>
  <si>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</si>
  <si>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</si>
  <si>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</si>
  <si>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</si>
  <si>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</si>
  <si>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</si>
  <si>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</si>
  <si>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</si>
  <si>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</si>
  <si>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</si>
  <si>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</si>
  <si>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</si>
  <si>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</si>
  <si>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</si>
  <si>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</si>
  <si>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</si>
  <si>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</si>
  <si>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</si>
  <si>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</si>
  <si>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</si>
  <si>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</si>
  <si>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</si>
  <si>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</si>
  <si>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</si>
  <si>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</si>
  <si>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</si>
  <si>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</si>
  <si>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</si>
  <si>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</si>
  <si>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</si>
  <si>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</si>
  <si>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</si>
  <si>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</si>
  <si>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</si>
  <si>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</si>
  <si>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</si>
  <si>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</si>
  <si>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</si>
  <si>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</si>
  <si>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</si>
  <si>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</si>
  <si>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</si>
  <si>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</si>
  <si>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</si>
  <si>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</si>
  <si>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</si>
  <si>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</si>
  <si>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</si>
  <si>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</si>
  <si>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</si>
  <si>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</si>
  <si>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</si>
  <si>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</si>
  <si>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</si>
  <si>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</si>
  <si>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</si>
  <si>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</si>
  <si>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</si>
  <si>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</si>
  <si>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</si>
  <si>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</si>
  <si>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</si>
  <si>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</si>
  <si>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</si>
  <si>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</si>
  <si>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</si>
  <si>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</si>
  <si>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</si>
  <si>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</si>
  <si>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</si>
  <si>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</si>
  <si>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</si>
  <si>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</si>
  <si>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</si>
  <si>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</si>
  <si>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</si>
  <si>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</si>
  <si>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</si>
  <si>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</si>
  <si>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</si>
  <si>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</si>
  <si>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</si>
  <si>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</si>
  <si>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</si>
  <si>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</si>
  <si>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</si>
  <si>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</si>
  <si>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</si>
  <si>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</si>
  <si>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</si>
  <si>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</si>
  <si>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</si>
  <si>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</si>
  <si>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</si>
  <si>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</si>
  <si>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</si>
  <si>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</si>
  <si>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</si>
  <si>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</si>
  <si>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</si>
  <si>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</si>
  <si>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</si>
  <si>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</si>
  <si>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</si>
  <si>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</si>
  <si>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</si>
  <si>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</si>
  <si>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</si>
  <si>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</si>
  <si>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</si>
  <si>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</si>
  <si>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</si>
  <si>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</si>
  <si>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</si>
  <si>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</si>
  <si>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</si>
  <si>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</si>
  <si>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</si>
  <si>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</si>
  <si>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</si>
  <si>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</si>
  <si>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</si>
  <si>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</si>
  <si>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</si>
  <si>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</si>
  <si>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</si>
  <si>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</si>
  <si>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</si>
  <si>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</si>
  <si>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</si>
  <si>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</si>
  <si>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</si>
  <si>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</si>
  <si>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</si>
  <si>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</si>
  <si>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</si>
  <si>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</si>
  <si>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</si>
  <si>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</si>
  <si>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</si>
  <si>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</si>
  <si>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</si>
  <si>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</si>
  <si>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</si>
  <si>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</si>
  <si>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</si>
  <si>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</si>
  <si>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</si>
  <si>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</si>
  <si>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</si>
  <si>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PREVISÃO INICIAL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</si>
  <si>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</si>
  <si>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</si>
  <si>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</si>
  <si>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</si>
  <si>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</si>
  <si>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</si>
  <si>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</si>
  <si>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</si>
  <si>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</si>
  <si>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</si>
  <si>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</si>
  <si>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</si>
  <si>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</si>
  <si>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</si>
  <si>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</si>
  <si>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</si>
  <si>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</si>
  <si>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</si>
  <si>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</si>
  <si>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</si>
  <si>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</si>
  <si>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</si>
  <si>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</si>
  <si>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</si>
  <si>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</si>
  <si>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</si>
  <si>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</si>
  <si>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</si>
  <si>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</si>
  <si>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</si>
  <si>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</si>
  <si>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</si>
  <si>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</si>
  <si>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</si>
  <si>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</si>
  <si>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</si>
  <si>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</si>
  <si>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</si>
  <si>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</si>
  <si>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</si>
  <si>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</si>
  <si>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</si>
  <si>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</si>
  <si>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</si>
  <si>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</si>
  <si>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</si>
  <si>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</si>
  <si>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</si>
  <si>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</si>
  <si>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</si>
  <si>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</si>
  <si>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</si>
  <si>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</si>
  <si>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</si>
  <si>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</si>
  <si>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</si>
  <si>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</si>
  <si>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</si>
  <si>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</si>
  <si>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</si>
  <si>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</si>
  <si>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</si>
  <si>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</si>
  <si>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</si>
  <si>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</si>
  <si>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</si>
  <si>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</si>
  <si>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</si>
  <si>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</si>
  <si>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(11.1 – 10)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</si>
  <si>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</si>
  <si>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</si>
  <si>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</si>
  <si>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</si>
  <si>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</si>
  <si>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</si>
  <si>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</si>
  <si>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</si>
  <si>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</si>
  <si>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</si>
  <si>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</si>
  <si>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</si>
  <si>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</si>
  <si>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</si>
  <si>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</si>
  <si>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</si>
  <si>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</si>
  <si>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</si>
  <si>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</si>
  <si>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</si>
  <si>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</si>
  <si>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</si>
  <si>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</si>
  <si>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</si>
  <si>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</si>
  <si>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</si>
  <si>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</si>
  <si>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</si>
  <si>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</si>
  <si>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</si>
  <si>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</si>
  <si>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</si>
  <si>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</si>
  <si>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</si>
  <si>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</si>
  <si>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</si>
  <si>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</si>
  <si>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</si>
  <si>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</si>
  <si>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</si>
  <si>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</si>
  <si>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</si>
  <si>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</si>
  <si>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</si>
  <si>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</si>
  <si>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</si>
  <si>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</si>
  <si>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</si>
  <si>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</si>
  <si>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</si>
  <si>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</si>
  <si>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</si>
  <si>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</si>
  <si>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</si>
  <si>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</si>
  <si>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</si>
  <si>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</si>
  <si>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</si>
  <si>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</si>
  <si>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</si>
  <si>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</si>
  <si>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</si>
  <si>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</si>
  <si>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</si>
  <si>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</si>
  <si>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</si>
  <si>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</si>
  <si>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</si>
  <si>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</si>
  <si>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</si>
  <si>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</si>
  <si>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</si>
  <si>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</si>
  <si>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</si>
  <si>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</si>
  <si>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</si>
  <si>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</si>
  <si>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</si>
  <si>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</si>
  <si>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</si>
  <si>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</si>
  <si>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</si>
  <si>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</si>
  <si>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</si>
  <si>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</si>
  <si>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</si>
  <si>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</si>
  <si>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</si>
  <si>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</si>
  <si>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</si>
  <si>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</si>
  <si>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</si>
  <si>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</si>
  <si>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</si>
  <si>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</si>
  <si>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</si>
  <si>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</si>
  <si>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</si>
  <si>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</si>
  <si>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</si>
  <si>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</si>
  <si>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</si>
  <si>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</si>
  <si>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</si>
  <si>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</si>
  <si>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</si>
  <si>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</si>
  <si>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</si>
  <si>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</si>
  <si>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</si>
  <si>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</si>
  <si>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</si>
  <si>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</si>
  <si>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</si>
  <si>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</si>
  <si>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</si>
  <si>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</si>
  <si>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</si>
  <si>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</si>
  <si>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</si>
  <si>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</si>
  <si>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</si>
  <si>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</si>
  <si>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</si>
  <si>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</si>
  <si>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</si>
  <si>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</si>
  <si>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</si>
  <si>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</si>
  <si>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</si>
  <si>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</si>
  <si>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</si>
  <si>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</si>
  <si>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</si>
  <si>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</si>
  <si>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</si>
  <si>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</si>
  <si>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</si>
  <si>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</si>
  <si>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</si>
  <si>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</si>
  <si>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</si>
  <si>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</si>
  <si>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</si>
  <si>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</si>
  <si>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</si>
  <si>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</si>
  <si>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</si>
  <si>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</si>
  <si>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</si>
  <si>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</si>
  <si>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</si>
  <si>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</si>
  <si>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</si>
  <si>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</si>
  <si>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</si>
  <si>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</si>
  <si>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</si>
  <si>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</si>
  <si>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</si>
  <si>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</si>
  <si>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</si>
  <si>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</si>
  <si>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</si>
  <si>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</si>
  <si>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</si>
  <si>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</si>
  <si>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</si>
  <si>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</si>
  <si>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</si>
  <si>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</si>
  <si>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</si>
  <si>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</si>
  <si>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</si>
  <si>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</si>
  <si>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</si>
  <si>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</si>
  <si>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</si>
  <si>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</si>
  <si>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</si>
  <si>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</si>
  <si>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</si>
  <si>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</si>
  <si>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</si>
  <si>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</si>
  <si>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</si>
  <si>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</si>
  <si>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</si>
  <si>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</si>
  <si>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</si>
  <si>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</si>
  <si>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</si>
  <si>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</si>
  <si>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</si>
  <si>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</si>
  <si>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</si>
  <si>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</si>
  <si>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</si>
  <si>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</si>
  <si>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</si>
  <si>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</si>
  <si>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</si>
  <si>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</si>
  <si>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</si>
  <si>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</si>
  <si>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</si>
  <si>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</si>
  <si>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</si>
  <si>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</si>
  <si>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</si>
  <si>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</si>
  <si>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</si>
  <si>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</si>
  <si>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</si>
  <si>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</si>
  <si>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</si>
  <si>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</si>
  <si>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</si>
  <si>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</si>
  <si>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</si>
  <si>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</si>
  <si>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</si>
  <si>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</si>
  <si>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</si>
  <si>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</si>
  <si>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</si>
  <si>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</si>
  <si>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</si>
  <si>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</si>
  <si>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</si>
  <si>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</si>
  <si>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</si>
  <si>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</si>
  <si>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</si>
  <si>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</si>
  <si>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</si>
  <si>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</si>
  <si>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</si>
  <si>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</si>
  <si>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</si>
  <si>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</si>
  <si>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</si>
  <si>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</si>
  <si>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</si>
  <si>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</si>
  <si>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</si>
  <si>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</si>
  <si>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</si>
  <si>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</si>
  <si>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</si>
  <si>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</si>
  <si>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</si>
  <si>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</si>
  <si>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</si>
  <si>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</si>
  <si>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</si>
  <si>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</si>
  <si>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</si>
  <si>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</si>
  <si>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</si>
  <si>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</si>
  <si>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</si>
  <si>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</si>
  <si>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</si>
  <si>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</si>
  <si>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</si>
  <si>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</si>
  <si>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</si>
  <si>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</si>
  <si>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</si>
  <si>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</si>
  <si>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</si>
  <si>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</si>
  <si>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</si>
  <si>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</si>
  <si>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</si>
  <si>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</si>
  <si>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</si>
  <si>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</si>
  <si>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</si>
  <si>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</si>
  <si>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</si>
  <si>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</si>
  <si>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</si>
  <si>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</si>
  <si>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</si>
  <si>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</si>
  <si>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</si>
  <si>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</si>
  <si>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</si>
  <si>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</si>
  <si>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</si>
  <si>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</si>
  <si>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</si>
  <si>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</si>
  <si>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</si>
  <si>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</si>
  <si>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</si>
  <si>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</si>
  <si>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</si>
  <si>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</si>
  <si>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</si>
  <si>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</si>
  <si>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</si>
  <si>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</si>
  <si>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</si>
  <si>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</si>
  <si>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</si>
  <si>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</si>
  <si>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</si>
  <si>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</si>
  <si>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</si>
  <si>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</si>
  <si>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</si>
  <si>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</si>
  <si>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</si>
  <si>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</si>
  <si>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</si>
  <si>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</si>
  <si>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</si>
  <si>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</si>
  <si>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</si>
  <si>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</si>
  <si>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</si>
  <si>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</si>
  <si>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</si>
  <si>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</si>
  <si>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</si>
  <si>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</si>
  <si>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</si>
  <si>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</si>
  <si>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</si>
  <si>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</si>
  <si>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</si>
  <si>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</si>
  <si>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</si>
  <si>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</si>
  <si>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</si>
  <si>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</si>
  <si>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</si>
  <si>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</si>
  <si>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</si>
  <si>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</si>
  <si>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</si>
  <si>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</si>
  <si>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</si>
  <si>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</si>
  <si>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</si>
  <si>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</si>
  <si>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</si>
  <si>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</si>
  <si>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</si>
  <si>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</si>
  <si>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</si>
  <si>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</si>
  <si>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</si>
  <si>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</si>
  <si>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</si>
  <si>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</si>
  <si>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</si>
  <si>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</si>
  <si>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</si>
  <si>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</si>
  <si>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</si>
  <si>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</si>
  <si>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</si>
  <si>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</si>
  <si>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</si>
  <si>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</si>
  <si>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</si>
  <si>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</si>
  <si>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</si>
  <si>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</si>
  <si>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</si>
  <si>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</si>
  <si>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</si>
  <si>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</si>
  <si>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</si>
  <si>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</si>
  <si>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</si>
  <si>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</si>
  <si>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</si>
  <si>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</si>
  <si>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</si>
  <si>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</si>
  <si>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</si>
  <si>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</si>
  <si>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</si>
  <si>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</si>
  <si>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</si>
  <si>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</si>
  <si>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</si>
  <si>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</si>
  <si>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</si>
  <si>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</si>
  <si>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</si>
  <si>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</si>
  <si>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</si>
  <si>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</si>
  <si>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</si>
  <si>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</si>
  <si>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</si>
  <si>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</si>
  <si>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</si>
  <si>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</si>
  <si>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</si>
  <si>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</si>
  <si>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</si>
  <si>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</si>
  <si>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</si>
  <si>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</si>
  <si>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</si>
  <si>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</si>
  <si>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</si>
  <si>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</si>
  <si>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</si>
  <si>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</si>
  <si>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</si>
  <si>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</si>
  <si>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</si>
  <si>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</si>
  <si>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</si>
  <si>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</si>
  <si>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</si>
  <si>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</si>
  <si>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</si>
  <si>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</si>
  <si>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</si>
  <si>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</si>
  <si>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</si>
  <si>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</si>
  <si>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</si>
  <si>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</si>
  <si>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</si>
  <si>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</si>
  <si>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</si>
  <si>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</si>
  <si>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</si>
  <si>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</si>
  <si>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</si>
  <si>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</si>
  <si>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</si>
  <si>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</si>
  <si>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</si>
  <si>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</si>
  <si>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</si>
  <si>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</si>
  <si>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</si>
  <si>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MUNICIPIO DE AMARANTE DO MARANHÃO</t>
  </si>
  <si>
    <t>MAIO A JUNHO DE 2014.</t>
  </si>
  <si>
    <t>MAIO A JUNHO DE 2014</t>
  </si>
  <si>
    <t>JUL/13</t>
  </si>
  <si>
    <t>AGO/13</t>
  </si>
  <si>
    <t>SET/13</t>
  </si>
  <si>
    <t>OUT/13</t>
  </si>
  <si>
    <t>NOV/13</t>
  </si>
  <si>
    <t>DEZ/13</t>
  </si>
  <si>
    <t>JAN/14</t>
  </si>
  <si>
    <t>FEV/14</t>
  </si>
  <si>
    <t>MAR/14</t>
  </si>
  <si>
    <t>ABR/14</t>
  </si>
  <si>
    <t>MAI/14</t>
  </si>
  <si>
    <t>JUN/14</t>
  </si>
  <si>
    <t>MUNICPIO DE AMARANTE DO MARANHÃO</t>
  </si>
  <si>
    <t>2014</t>
  </si>
  <si>
    <t>2013</t>
  </si>
  <si>
    <t>MAIO A JUNHO DE  2014</t>
  </si>
  <si>
    <t xml:space="preserve">GOVERNO MUNICIPAL PODER EXECULTIVO </t>
  </si>
  <si>
    <t>PREFEITURA MUNICIPAL DE AMARANTE DO MARANÃO</t>
  </si>
  <si>
    <t>06.157.846/0001-16</t>
  </si>
  <si>
    <t>ADRIANA LURIKO KAMADA RIBEIRO</t>
  </si>
  <si>
    <t>2013/2016</t>
  </si>
  <si>
    <t>424.190.772-53</t>
  </si>
  <si>
    <t>AISLAN VILANOVA MARINHO</t>
  </si>
  <si>
    <t>009666/O</t>
  </si>
  <si>
    <t>MURAL DA PREFEITURA E SITE: www.fenix.com.br</t>
  </si>
  <si>
    <t>AMARANTE.MA.GOV.BR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</si>
</sst>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color indexed="9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4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/>
    </xf>
    <xf numFmtId="0" fontId="5" fillId="0" borderId="0" xfId="1" applyFont="1" applyBorder="1" applyAlignment="1" applyProtection="1">
      <alignment horizontal="center" vertical="center"/>
      <protection locked="0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3" borderId="6" xfId="2" applyNumberFormat="1" applyFont="1" applyFill="1" applyBorder="1" applyAlignment="1" applyProtection="1">
      <alignment vertical="center"/>
    </xf>
    <xf numFmtId="49" fontId="11" fillId="3" borderId="7" xfId="2" applyNumberFormat="1" applyFont="1" applyFill="1" applyBorder="1" applyAlignment="1" applyProtection="1">
      <alignment horizontal="center" vertical="center"/>
    </xf>
    <xf numFmtId="49" fontId="11" fillId="3" borderId="8" xfId="2" applyNumberFormat="1" applyFont="1" applyFill="1" applyBorder="1" applyAlignment="1" applyProtection="1">
      <alignment horizontal="center" vertical="center"/>
    </xf>
    <xf numFmtId="0" fontId="11" fillId="3" borderId="1" xfId="2" applyNumberFormat="1" applyFont="1" applyFill="1" applyBorder="1" applyAlignment="1" applyProtection="1">
      <alignment horizontal="center" vertical="center"/>
    </xf>
    <xf numFmtId="49" fontId="11" fillId="3" borderId="9" xfId="2" applyNumberFormat="1" applyFont="1" applyFill="1" applyBorder="1" applyAlignment="1" applyProtection="1">
      <alignment horizontal="center" vertical="center"/>
    </xf>
    <xf numFmtId="0" fontId="11" fillId="3" borderId="3" xfId="2" applyFont="1" applyFill="1" applyBorder="1" applyAlignment="1" applyProtection="1">
      <alignment horizontal="center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165" fontId="11" fillId="3" borderId="11" xfId="2" applyNumberFormat="1" applyFont="1" applyFill="1" applyBorder="1" applyAlignment="1" applyProtection="1">
      <alignment horizontal="center" vertical="center"/>
    </xf>
    <xf numFmtId="49" fontId="11" fillId="3" borderId="11" xfId="2" applyNumberFormat="1" applyFont="1" applyFill="1" applyBorder="1" applyAlignment="1" applyProtection="1">
      <alignment horizontal="center" vertical="center"/>
    </xf>
    <xf numFmtId="0" fontId="11" fillId="3" borderId="4" xfId="2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165" fontId="11" fillId="3" borderId="13" xfId="2" applyNumberFormat="1" applyFont="1" applyFill="1" applyBorder="1" applyAlignment="1" applyProtection="1">
      <alignment horizontal="center" vertical="center"/>
    </xf>
    <xf numFmtId="49" fontId="11" fillId="3" borderId="13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4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3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0" borderId="14" xfId="9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3" borderId="2" xfId="2" applyNumberFormat="1" applyFont="1" applyFill="1" applyBorder="1" applyAlignment="1" applyProtection="1">
      <alignment vertical="center"/>
    </xf>
    <xf numFmtId="49" fontId="11" fillId="0" borderId="15" xfId="2" applyNumberFormat="1" applyFont="1" applyFill="1" applyBorder="1" applyAlignment="1" applyProtection="1">
      <alignment vertical="center" wrapText="1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5" xfId="2" applyFont="1" applyBorder="1" applyAlignment="1" applyProtection="1">
      <alignment horizontal="justify" vertical="center"/>
    </xf>
    <xf numFmtId="0" fontId="11" fillId="0" borderId="15" xfId="2" applyFont="1" applyBorder="1" applyAlignment="1" applyProtection="1">
      <alignment vertical="center"/>
    </xf>
    <xf numFmtId="0" fontId="11" fillId="3" borderId="9" xfId="2" applyNumberFormat="1" applyFont="1" applyFill="1" applyBorder="1" applyAlignment="1" applyProtection="1">
      <alignment vertical="center"/>
    </xf>
    <xf numFmtId="0" fontId="11" fillId="3" borderId="7" xfId="2" applyNumberFormat="1" applyFont="1" applyFill="1" applyBorder="1" applyAlignment="1" applyProtection="1">
      <alignment horizontal="center" vertical="center"/>
    </xf>
    <xf numFmtId="0" fontId="11" fillId="3" borderId="8" xfId="2" applyNumberFormat="1" applyFont="1" applyFill="1" applyBorder="1" applyAlignment="1" applyProtection="1">
      <alignment horizontal="center" vertical="center"/>
    </xf>
    <xf numFmtId="0" fontId="11" fillId="3" borderId="0" xfId="2" applyNumberFormat="1" applyFont="1" applyFill="1" applyBorder="1" applyAlignment="1" applyProtection="1">
      <alignment horizontal="center" vertical="center"/>
    </xf>
    <xf numFmtId="0" fontId="11" fillId="3" borderId="10" xfId="2" applyNumberFormat="1" applyFont="1" applyFill="1" applyBorder="1" applyAlignment="1" applyProtection="1">
      <alignment horizontal="center" vertical="center"/>
    </xf>
    <xf numFmtId="0" fontId="11" fillId="3" borderId="11" xfId="2" applyNumberFormat="1" applyFont="1" applyFill="1" applyBorder="1" applyAlignment="1" applyProtection="1">
      <alignment horizontal="center" vertical="center"/>
    </xf>
    <xf numFmtId="0" fontId="11" fillId="3" borderId="5" xfId="2" applyNumberFormat="1" applyFont="1" applyFill="1" applyBorder="1" applyAlignment="1" applyProtection="1">
      <alignment vertical="center"/>
    </xf>
    <xf numFmtId="0" fontId="11" fillId="3" borderId="12" xfId="2" applyNumberFormat="1" applyFont="1" applyFill="1" applyBorder="1" applyAlignment="1" applyProtection="1">
      <alignment horizontal="center" vertical="center"/>
    </xf>
    <xf numFmtId="0" fontId="11" fillId="3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4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  <protection locked="0"/>
    </xf>
    <xf numFmtId="0" fontId="11" fillId="0" borderId="5" xfId="2" applyNumberFormat="1" applyFont="1" applyFill="1" applyBorder="1" applyAlignment="1" applyProtection="1">
      <alignment vertical="center"/>
    </xf>
    <xf numFmtId="167" fontId="1" fillId="0" borderId="13" xfId="9" applyNumberFormat="1" applyFill="1" applyBorder="1" applyAlignment="1" applyProtection="1">
      <alignment horizontal="right" vertical="center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0" fontId="1" fillId="0" borderId="14" xfId="6" applyNumberFormat="1" applyFill="1" applyBorder="1" applyAlignment="1" applyProtection="1">
      <alignment horizontal="right" vertical="center"/>
    </xf>
    <xf numFmtId="10" fontId="1" fillId="0" borderId="13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3" borderId="6" xfId="3" applyFont="1" applyFill="1" applyBorder="1" applyAlignment="1" applyProtection="1"/>
    <xf numFmtId="0" fontId="11" fillId="3" borderId="7" xfId="3" applyFont="1" applyFill="1" applyBorder="1" applyAlignment="1" applyProtection="1">
      <alignment horizontal="center" vertical="center"/>
    </xf>
    <xf numFmtId="0" fontId="11" fillId="3" borderId="8" xfId="3" applyNumberFormat="1" applyFont="1" applyFill="1" applyBorder="1" applyAlignment="1" applyProtection="1">
      <alignment horizontal="center"/>
    </xf>
    <xf numFmtId="0" fontId="11" fillId="3" borderId="3" xfId="3" applyFont="1" applyFill="1" applyBorder="1" applyAlignment="1" applyProtection="1">
      <alignment horizontal="center" vertical="center"/>
    </xf>
    <xf numFmtId="0" fontId="11" fillId="3" borderId="10" xfId="3" applyFont="1" applyFill="1" applyBorder="1" applyAlignment="1" applyProtection="1">
      <alignment horizontal="center" vertical="center"/>
    </xf>
    <xf numFmtId="0" fontId="11" fillId="3" borderId="11" xfId="3" applyNumberFormat="1" applyFont="1" applyFill="1" applyBorder="1" applyAlignment="1" applyProtection="1">
      <alignment horizontal="center"/>
    </xf>
    <xf numFmtId="0" fontId="11" fillId="3" borderId="4" xfId="3" applyFont="1" applyFill="1" applyBorder="1" applyAlignment="1" applyProtection="1"/>
    <xf numFmtId="0" fontId="11" fillId="3" borderId="12" xfId="3" applyFont="1" applyFill="1" applyBorder="1" applyAlignment="1" applyProtection="1"/>
    <xf numFmtId="0" fontId="11" fillId="3" borderId="12" xfId="3" applyFont="1" applyFill="1" applyBorder="1" applyAlignment="1" applyProtection="1">
      <alignment horizontal="center"/>
    </xf>
    <xf numFmtId="0" fontId="11" fillId="3" borderId="13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  <protection locked="0"/>
    </xf>
    <xf numFmtId="10" fontId="1" fillId="0" borderId="12" xfId="7" applyNumberFormat="1" applyFill="1" applyBorder="1" applyAlignment="1" applyProtection="1">
      <alignment horizontal="right"/>
    </xf>
    <xf numFmtId="164" fontId="1" fillId="0" borderId="12" xfId="10" applyFill="1" applyBorder="1" applyAlignment="1" applyProtection="1">
      <alignment horizontal="right"/>
    </xf>
    <xf numFmtId="0" fontId="11" fillId="3" borderId="1" xfId="3" applyFont="1" applyFill="1" applyBorder="1" applyAlignment="1" applyProtection="1">
      <alignment vertical="center"/>
    </xf>
    <xf numFmtId="164" fontId="1" fillId="3" borderId="14" xfId="10" applyFill="1" applyBorder="1" applyAlignment="1" applyProtection="1">
      <alignment horizontal="right"/>
    </xf>
    <xf numFmtId="10" fontId="1" fillId="3" borderId="14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3" borderId="6" xfId="4" applyFont="1" applyFill="1" applyBorder="1" applyAlignment="1" applyProtection="1"/>
    <xf numFmtId="49" fontId="10" fillId="3" borderId="8" xfId="4" applyNumberFormat="1" applyFont="1" applyFill="1" applyBorder="1" applyAlignment="1" applyProtection="1">
      <alignment horizontal="center"/>
    </xf>
    <xf numFmtId="0" fontId="10" fillId="3" borderId="8" xfId="4" applyFont="1" applyFill="1" applyBorder="1" applyAlignment="1" applyProtection="1">
      <alignment horizontal="center"/>
    </xf>
    <xf numFmtId="0" fontId="10" fillId="3" borderId="3" xfId="4" applyFont="1" applyFill="1" applyBorder="1" applyAlignment="1" applyProtection="1">
      <alignment horizontal="center"/>
    </xf>
    <xf numFmtId="49" fontId="10" fillId="3" borderId="11" xfId="4" applyNumberFormat="1" applyFont="1" applyFill="1" applyBorder="1" applyAlignment="1" applyProtection="1">
      <alignment horizontal="center"/>
    </xf>
    <xf numFmtId="0" fontId="10" fillId="3" borderId="11" xfId="4" applyFont="1" applyFill="1" applyBorder="1" applyAlignment="1" applyProtection="1">
      <alignment horizontal="center"/>
    </xf>
    <xf numFmtId="0" fontId="10" fillId="3" borderId="4" xfId="4" applyFont="1" applyFill="1" applyBorder="1" applyAlignment="1" applyProtection="1"/>
    <xf numFmtId="49" fontId="10" fillId="3" borderId="12" xfId="4" applyNumberFormat="1" applyFont="1" applyFill="1" applyBorder="1" applyAlignment="1" applyProtection="1">
      <alignment horizontal="center"/>
      <protection locked="0"/>
    </xf>
    <xf numFmtId="49" fontId="10" fillId="3" borderId="13" xfId="4" applyNumberFormat="1" applyFont="1" applyFill="1" applyBorder="1" applyAlignment="1" applyProtection="1">
      <alignment horizontal="center"/>
    </xf>
    <xf numFmtId="0" fontId="10" fillId="3" borderId="13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4" xfId="4" applyNumberFormat="1" applyFont="1" applyFill="1" applyBorder="1" applyAlignment="1" applyProtection="1"/>
    <xf numFmtId="4" fontId="13" fillId="0" borderId="13" xfId="4" applyNumberFormat="1" applyFont="1" applyFill="1" applyBorder="1" applyAlignment="1" applyProtection="1">
      <protection locked="0"/>
    </xf>
    <xf numFmtId="49" fontId="10" fillId="3" borderId="2" xfId="4" applyNumberFormat="1" applyFont="1" applyFill="1" applyBorder="1" applyAlignment="1" applyProtection="1"/>
    <xf numFmtId="4" fontId="13" fillId="3" borderId="15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3" borderId="6" xfId="5" applyFont="1" applyFill="1" applyBorder="1" applyAlignment="1" applyProtection="1">
      <alignment vertical="center"/>
    </xf>
    <xf numFmtId="0" fontId="11" fillId="3" borderId="7" xfId="5" applyFont="1" applyFill="1" applyBorder="1" applyAlignment="1" applyProtection="1">
      <alignment horizontal="center" vertical="center"/>
    </xf>
    <xf numFmtId="0" fontId="14" fillId="3" borderId="3" xfId="5" applyFont="1" applyFill="1" applyBorder="1" applyAlignment="1" applyProtection="1">
      <alignment horizontal="center" vertical="center"/>
    </xf>
    <xf numFmtId="0" fontId="11" fillId="3" borderId="10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vertical="center"/>
    </xf>
    <xf numFmtId="0" fontId="11" fillId="3" borderId="12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5" xfId="5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0" fontId="11" fillId="3" borderId="2" xfId="5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5" xfId="5" applyNumberFormat="1" applyFont="1" applyFill="1" applyBorder="1" applyAlignment="1" applyProtection="1">
      <alignment vertical="center"/>
    </xf>
    <xf numFmtId="37" fontId="11" fillId="3" borderId="6" xfId="5" applyNumberFormat="1" applyFont="1" applyFill="1" applyBorder="1" applyAlignment="1" applyProtection="1">
      <alignment horizontal="center" vertical="center"/>
    </xf>
    <xf numFmtId="37" fontId="11" fillId="3" borderId="7" xfId="5" applyNumberFormat="1" applyFont="1" applyFill="1" applyBorder="1" applyAlignment="1" applyProtection="1">
      <alignment horizontal="center" vertical="center"/>
    </xf>
    <xf numFmtId="37" fontId="14" fillId="3" borderId="3" xfId="5" applyNumberFormat="1" applyFont="1" applyFill="1" applyBorder="1" applyAlignment="1" applyProtection="1">
      <alignment horizontal="center" vertical="center"/>
    </xf>
    <xf numFmtId="37" fontId="11" fillId="3" borderId="4" xfId="5" applyNumberFormat="1" applyFont="1" applyFill="1" applyBorder="1" applyAlignment="1" applyProtection="1">
      <alignment horizontal="center" vertical="center"/>
    </xf>
    <xf numFmtId="37" fontId="11" fillId="3" borderId="12" xfId="5" applyNumberFormat="1" applyFont="1" applyFill="1" applyBorder="1" applyAlignment="1" applyProtection="1">
      <alignment horizontal="center" vertical="center"/>
    </xf>
    <xf numFmtId="0" fontId="11" fillId="3" borderId="11" xfId="5" applyFont="1" applyFill="1" applyBorder="1" applyAlignment="1" applyProtection="1">
      <alignment horizontal="center" vertical="center"/>
    </xf>
    <xf numFmtId="0" fontId="11" fillId="3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4" xfId="5" applyNumberFormat="1" applyFont="1" applyFill="1" applyBorder="1" applyAlignment="1" applyProtection="1">
      <alignment horizontal="left" vertical="center"/>
    </xf>
    <xf numFmtId="167" fontId="1" fillId="0" borderId="4" xfId="8" applyNumberFormat="1" applyFont="1" applyFill="1" applyBorder="1" applyAlignment="1" applyProtection="1">
      <alignment horizontal="right" vertical="center"/>
      <protection locked="0"/>
    </xf>
    <xf numFmtId="49" fontId="11" fillId="3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3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3" borderId="13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5" xfId="5" applyFont="1" applyBorder="1" applyAlignment="1" applyProtection="1">
      <alignment horizontal="justify" vertical="center" wrapText="1"/>
    </xf>
    <xf numFmtId="0" fontId="11" fillId="0" borderId="4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vertical="center"/>
    </xf>
    <xf numFmtId="0" fontId="11" fillId="3" borderId="5" xfId="5" applyFont="1" applyFill="1" applyBorder="1" applyAlignment="1" applyProtection="1">
      <alignment vertical="center"/>
    </xf>
    <xf numFmtId="0" fontId="11" fillId="0" borderId="4" xfId="5" applyFont="1" applyFill="1" applyBorder="1" applyAlignment="1" applyProtection="1">
      <alignment vertical="center" wrapText="1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3" borderId="13" xfId="5" applyFont="1" applyFill="1" applyBorder="1" applyAlignment="1" applyProtection="1">
      <alignment horizontal="center" vertical="center"/>
    </xf>
    <xf numFmtId="0" fontId="11" fillId="3" borderId="4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4" xfId="5" applyNumberFormat="1" applyFont="1" applyFill="1" applyBorder="1" applyAlignment="1" applyProtection="1">
      <alignment vertical="center"/>
    </xf>
    <xf numFmtId="167" fontId="1" fillId="0" borderId="4" xfId="8" applyNumberFormat="1" applyFont="1" applyFill="1" applyBorder="1" applyAlignment="1" applyProtection="1">
      <alignment vertical="center"/>
      <protection locked="0"/>
    </xf>
    <xf numFmtId="167" fontId="1" fillId="0" borderId="4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3" borderId="1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3" borderId="15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13" xfId="0" applyNumberFormat="1" applyFont="1" applyFill="1" applyBorder="1" applyAlignment="1">
      <alignment horizontal="center" vertical="center"/>
    </xf>
    <xf numFmtId="0" fontId="11" fillId="3" borderId="5" xfId="0" applyNumberFormat="1" applyFont="1" applyFill="1" applyBorder="1" applyAlignment="1">
      <alignment horizontal="center" vertical="center"/>
    </xf>
    <xf numFmtId="0" fontId="11" fillId="3" borderId="4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3" borderId="6" xfId="0" applyFont="1" applyFill="1" applyBorder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/>
    </xf>
    <xf numFmtId="0" fontId="11" fillId="3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49" fontId="11" fillId="3" borderId="12" xfId="0" applyNumberFormat="1" applyFont="1" applyFill="1" applyBorder="1" applyAlignment="1" applyProtection="1">
      <alignment horizontal="center" vertical="center"/>
      <protection locked="0"/>
    </xf>
    <xf numFmtId="49" fontId="11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4" fontId="11" fillId="3" borderId="14" xfId="0" applyNumberFormat="1" applyFont="1" applyFill="1" applyBorder="1" applyAlignment="1">
      <alignment vertical="center"/>
    </xf>
    <xf numFmtId="4" fontId="11" fillId="3" borderId="15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3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3" borderId="15" xfId="0" applyNumberFormat="1" applyFont="1" applyFill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5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3" borderId="2" xfId="0" applyNumberFormat="1" applyFont="1" applyFill="1" applyBorder="1" applyAlignment="1"/>
    <xf numFmtId="39" fontId="11" fillId="3" borderId="14" xfId="0" applyNumberFormat="1" applyFont="1" applyFill="1" applyBorder="1" applyAlignment="1"/>
    <xf numFmtId="39" fontId="11" fillId="3" borderId="15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vertical="center"/>
    </xf>
    <xf numFmtId="10" fontId="11" fillId="0" borderId="15" xfId="0" applyNumberFormat="1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3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4" fontId="11" fillId="0" borderId="14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5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5" xfId="0" applyNumberFormat="1" applyFont="1" applyFill="1" applyBorder="1" applyAlignment="1">
      <alignment horizontal="right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4" xfId="0" applyNumberFormat="1" applyFont="1" applyFill="1" applyBorder="1" applyAlignment="1">
      <alignment horizontal="right" vertical="center"/>
    </xf>
    <xf numFmtId="10" fontId="11" fillId="0" borderId="16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4" fontId="11" fillId="0" borderId="13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2" xfId="0" applyNumberFormat="1" applyBorder="1" applyAlignment="1">
      <alignment horizontal="right" vertical="center"/>
    </xf>
    <xf numFmtId="10" fontId="11" fillId="0" borderId="16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7" xfId="0" applyFont="1" applyBorder="1" applyAlignment="1">
      <alignment horizontal="left" vertical="center" wrapText="1"/>
    </xf>
    <xf numFmtId="166" fontId="11" fillId="0" borderId="17" xfId="0" applyNumberFormat="1" applyFont="1" applyBorder="1" applyAlignment="1">
      <alignment horizontal="right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3" borderId="20" xfId="0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5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4" xfId="0" applyFont="1" applyFill="1" applyBorder="1" applyAlignment="1" applyProtection="1">
      <alignment horizontal="center" vertical="center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4" fontId="25" fillId="0" borderId="13" xfId="0" applyNumberFormat="1" applyFont="1" applyFill="1" applyBorder="1" applyAlignment="1" applyProtection="1">
      <alignment vertical="center"/>
      <protection locked="0"/>
    </xf>
    <xf numFmtId="4" fontId="25" fillId="0" borderId="13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9" fontId="25" fillId="0" borderId="4" xfId="0" applyNumberFormat="1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3" borderId="9" xfId="0" applyFont="1" applyFill="1" applyBorder="1" applyAlignment="1">
      <alignment vertical="center"/>
    </xf>
    <xf numFmtId="0" fontId="30" fillId="3" borderId="7" xfId="0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horizontal="center" vertical="center"/>
    </xf>
    <xf numFmtId="0" fontId="30" fillId="3" borderId="10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vertical="center"/>
    </xf>
    <xf numFmtId="0" fontId="30" fillId="3" borderId="12" xfId="0" applyFont="1" applyFill="1" applyBorder="1" applyAlignment="1">
      <alignment vertical="center"/>
    </xf>
    <xf numFmtId="0" fontId="30" fillId="3" borderId="13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 applyProtection="1">
      <alignment horizontal="right" vertical="center"/>
      <protection locked="0"/>
    </xf>
    <xf numFmtId="4" fontId="29" fillId="0" borderId="13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3" borderId="9" xfId="0" applyFont="1" applyFill="1" applyBorder="1" applyAlignment="1">
      <alignment horizontal="center" vertical="center"/>
    </xf>
    <xf numFmtId="0" fontId="29" fillId="3" borderId="0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4" xfId="0" applyNumberFormat="1" applyFont="1" applyFill="1" applyBorder="1" applyAlignment="1">
      <alignment horizontal="right" vertical="center"/>
    </xf>
    <xf numFmtId="10" fontId="29" fillId="0" borderId="14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3" borderId="13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5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5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5" xfId="0" applyNumberFormat="1" applyFont="1" applyFill="1" applyBorder="1" applyAlignment="1">
      <alignment horizontal="right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2" xfId="0" applyNumberFormat="1" applyFont="1" applyFill="1" applyBorder="1" applyAlignment="1">
      <alignment vertical="center" wrapText="1"/>
    </xf>
    <xf numFmtId="4" fontId="30" fillId="0" borderId="13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2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5" xfId="0" applyFont="1" applyFill="1" applyBorder="1" applyAlignment="1">
      <alignment vertical="center"/>
    </xf>
    <xf numFmtId="0" fontId="31" fillId="3" borderId="9" xfId="0" applyFont="1" applyFill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30" fillId="3" borderId="5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2" xfId="0" applyNumberFormat="1" applyFont="1" applyFill="1" applyBorder="1" applyAlignment="1" applyProtection="1">
      <alignment vertical="center"/>
      <protection locked="0"/>
    </xf>
    <xf numFmtId="0" fontId="29" fillId="3" borderId="1" xfId="0" applyFont="1" applyFill="1" applyBorder="1" applyAlignment="1">
      <alignment horizontal="center" vertical="center"/>
    </xf>
    <xf numFmtId="0" fontId="29" fillId="3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3" borderId="13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3" borderId="7" xfId="0" applyFont="1" applyFill="1" applyBorder="1" applyAlignment="1">
      <alignment horizontal="center" wrapText="1"/>
    </xf>
    <xf numFmtId="0" fontId="29" fillId="3" borderId="0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4" borderId="2" xfId="0" applyFont="1" applyFill="1" applyBorder="1" applyAlignment="1">
      <alignment horizontal="left" vertical="center" wrapText="1"/>
    </xf>
    <xf numFmtId="0" fontId="30" fillId="0" borderId="9" xfId="0" applyFont="1" applyFill="1" applyBorder="1" applyAlignment="1">
      <alignment wrapText="1"/>
    </xf>
    <xf numFmtId="0" fontId="29" fillId="4" borderId="0" xfId="0" applyFont="1" applyFill="1" applyBorder="1" applyAlignment="1"/>
    <xf numFmtId="4" fontId="30" fillId="0" borderId="14" xfId="0" applyNumberFormat="1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3" borderId="0" xfId="0" applyFont="1" applyFill="1" applyBorder="1" applyAlignment="1">
      <alignment horizontal="center" vertical="center" wrapText="1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/>
    <xf numFmtId="0" fontId="31" fillId="3" borderId="9" xfId="0" applyFont="1" applyFill="1" applyBorder="1" applyAlignment="1">
      <alignment horizontal="center"/>
    </xf>
    <xf numFmtId="0" fontId="29" fillId="3" borderId="5" xfId="0" applyFont="1" applyFill="1" applyBorder="1" applyAlignment="1">
      <alignment horizontal="center"/>
    </xf>
    <xf numFmtId="10" fontId="29" fillId="0" borderId="21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2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left" vertical="center" wrapText="1"/>
    </xf>
    <xf numFmtId="4" fontId="29" fillId="0" borderId="14" xfId="0" applyNumberFormat="1" applyFont="1" applyFill="1" applyBorder="1" applyAlignment="1">
      <alignment horizontal="center" vertical="center"/>
    </xf>
    <xf numFmtId="0" fontId="30" fillId="0" borderId="5" xfId="0" applyFont="1" applyFill="1" applyBorder="1" applyAlignment="1">
      <alignment horizontal="center" vertical="center" wrapText="1"/>
    </xf>
    <xf numFmtId="4" fontId="29" fillId="3" borderId="14" xfId="0" applyNumberFormat="1" applyFont="1" applyFill="1" applyBorder="1" applyAlignment="1">
      <alignment horizontal="center" vertical="center"/>
    </xf>
    <xf numFmtId="4" fontId="29" fillId="3" borderId="15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166" fontId="25" fillId="0" borderId="5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4" xfId="0" applyFont="1" applyFill="1" applyBorder="1" applyAlignment="1">
      <alignment horizontal="justify" vertical="center" wrapText="1"/>
    </xf>
    <xf numFmtId="0" fontId="25" fillId="0" borderId="5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4" xfId="0" applyFont="1" applyFill="1" applyBorder="1" applyAlignment="1" applyProtection="1">
      <alignment horizontal="justify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4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4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5" xfId="0" applyFont="1" applyFill="1" applyBorder="1" applyAlignment="1"/>
    <xf numFmtId="0" fontId="25" fillId="0" borderId="14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4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4" xfId="0" applyNumberFormat="1" applyFont="1" applyFill="1" applyBorder="1" applyAlignment="1" applyProtection="1">
      <alignment horizontal="right"/>
      <protection locked="0"/>
    </xf>
    <xf numFmtId="9" fontId="25" fillId="0" borderId="12" xfId="0" applyNumberFormat="1" applyFont="1" applyFill="1" applyBorder="1" applyAlignment="1">
      <alignment horizontal="center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10" fontId="25" fillId="0" borderId="14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0" fontId="0" fillId="0" borderId="0" xfId="0" applyAlignment="1" applyProtection="1">
      <alignment vertical="center"/>
      <protection locked="0"/>
    </xf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3" borderId="14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7" xfId="9" applyNumberFormat="1" applyFill="1" applyBorder="1" applyAlignment="1" applyProtection="1">
      <alignment horizontal="right" vertical="center"/>
    </xf>
    <xf numFmtId="49" fontId="11" fillId="3" borderId="10" xfId="2" applyNumberFormat="1" applyFont="1" applyFill="1" applyBorder="1" applyAlignment="1" applyProtection="1">
      <alignment horizontal="center" vertical="center"/>
    </xf>
    <xf numFmtId="49" fontId="11" fillId="3" borderId="12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3" borderId="15" xfId="2" applyFont="1" applyFill="1" applyBorder="1" applyAlignment="1" applyProtection="1">
      <alignment horizontal="center" vertical="center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3" borderId="14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3" borderId="14" xfId="4" applyNumberFormat="1" applyFont="1" applyFill="1" applyBorder="1" applyAlignment="1" applyProtection="1">
      <alignment horizontal="center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167" fontId="1" fillId="0" borderId="4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0" fontId="11" fillId="3" borderId="15" xfId="5" applyFont="1" applyFill="1" applyBorder="1" applyAlignment="1" applyProtection="1">
      <alignment horizontal="center" vertical="center" wrapText="1"/>
    </xf>
    <xf numFmtId="0" fontId="11" fillId="3" borderId="7" xfId="5" applyFont="1" applyFill="1" applyBorder="1" applyAlignment="1" applyProtection="1">
      <alignment horizontal="center" vertical="center"/>
    </xf>
    <xf numFmtId="0" fontId="11" fillId="3" borderId="8" xfId="5" applyFont="1" applyFill="1" applyBorder="1" applyAlignment="1" applyProtection="1">
      <alignment horizontal="center" vertical="center"/>
    </xf>
    <xf numFmtId="0" fontId="11" fillId="3" borderId="12" xfId="5" applyFont="1" applyFill="1" applyBorder="1" applyAlignment="1" applyProtection="1">
      <alignment horizontal="center" vertical="center"/>
      <protection locked="0"/>
    </xf>
    <xf numFmtId="0" fontId="11" fillId="3" borderId="13" xfId="5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" fillId="0" borderId="12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37" fontId="14" fillId="3" borderId="1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/>
    </xf>
    <xf numFmtId="37" fontId="11" fillId="3" borderId="15" xfId="5" applyNumberFormat="1" applyFont="1" applyFill="1" applyBorder="1" applyAlignment="1" applyProtection="1">
      <alignment horizontal="center" vertical="center" wrapText="1"/>
    </xf>
    <xf numFmtId="37" fontId="11" fillId="3" borderId="14" xfId="5" applyNumberFormat="1" applyFont="1" applyFill="1" applyBorder="1" applyAlignment="1" applyProtection="1">
      <alignment horizontal="center" vertical="center" wrapText="1"/>
      <protection locked="0"/>
    </xf>
    <xf numFmtId="37" fontId="11" fillId="3" borderId="15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4" fillId="3" borderId="2" xfId="5" applyFont="1" applyFill="1" applyBorder="1" applyAlignment="1" applyProtection="1">
      <alignment horizontal="center" vertical="center"/>
    </xf>
    <xf numFmtId="0" fontId="11" fillId="3" borderId="15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0" fontId="14" fillId="3" borderId="1" xfId="5" applyFont="1" applyFill="1" applyBorder="1" applyAlignment="1" applyProtection="1">
      <alignment horizontal="center" vertical="center" wrapText="1"/>
    </xf>
    <xf numFmtId="0" fontId="11" fillId="3" borderId="12" xfId="5" applyFont="1" applyFill="1" applyBorder="1" applyAlignment="1" applyProtection="1">
      <alignment horizontal="center" vertical="center"/>
    </xf>
    <xf numFmtId="37" fontId="10" fillId="0" borderId="2" xfId="5" applyNumberFormat="1" applyFont="1" applyFill="1" applyBorder="1" applyAlignment="1" applyProtection="1">
      <alignment horizontal="right" vertical="center"/>
    </xf>
    <xf numFmtId="167" fontId="1" fillId="3" borderId="14" xfId="8" applyNumberFormat="1" applyFont="1" applyFill="1" applyBorder="1" applyAlignment="1" applyProtection="1">
      <alignment horizontal="right" vertical="center"/>
    </xf>
    <xf numFmtId="167" fontId="1" fillId="3" borderId="15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0" xfId="5" applyFont="1" applyFill="1" applyBorder="1" applyAlignment="1" applyProtection="1">
      <alignment horizontal="center" vertical="center"/>
      <protection locked="0"/>
    </xf>
    <xf numFmtId="0" fontId="11" fillId="3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3" borderId="14" xfId="5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5" xfId="5" applyNumberFormat="1" applyFont="1" applyFill="1" applyBorder="1" applyAlignment="1" applyProtection="1">
      <alignment horizontal="righ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3" borderId="15" xfId="0" applyNumberFormat="1" applyFont="1" applyFill="1" applyBorder="1" applyAlignment="1">
      <alignment horizontal="right" vertical="center"/>
    </xf>
    <xf numFmtId="4" fontId="11" fillId="0" borderId="11" xfId="0" applyNumberFormat="1" applyFont="1" applyFill="1" applyBorder="1" applyAlignment="1">
      <alignment horizontal="right" vertical="center"/>
    </xf>
    <xf numFmtId="0" fontId="11" fillId="3" borderId="12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13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49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4" fontId="11" fillId="0" borderId="15" xfId="0" applyNumberFormat="1" applyFont="1" applyFill="1" applyBorder="1" applyAlignment="1" applyProtection="1">
      <alignment horizontal="right" vertical="center"/>
    </xf>
    <xf numFmtId="0" fontId="11" fillId="3" borderId="15" xfId="0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3" borderId="7" xfId="0" applyFont="1" applyFill="1" applyBorder="1" applyAlignment="1" applyProtection="1">
      <alignment horizontal="center" wrapText="1"/>
      <protection locked="0"/>
    </xf>
    <xf numFmtId="49" fontId="11" fillId="3" borderId="6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0" fontId="14" fillId="3" borderId="1" xfId="0" applyNumberFormat="1" applyFont="1" applyFill="1" applyBorder="1" applyAlignment="1">
      <alignment horizontal="center" vertical="center"/>
    </xf>
    <xf numFmtId="0" fontId="11" fillId="3" borderId="14" xfId="0" applyNumberFormat="1" applyFont="1" applyFill="1" applyBorder="1" applyAlignment="1">
      <alignment horizontal="center" vertical="center" wrapText="1"/>
    </xf>
    <xf numFmtId="3" fontId="11" fillId="3" borderId="15" xfId="0" applyNumberFormat="1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3" fontId="14" fillId="3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3" borderId="1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20" fillId="0" borderId="0" xfId="0" applyFont="1" applyFill="1" applyBorder="1" applyAlignment="1"/>
    <xf numFmtId="4" fontId="11" fillId="0" borderId="14" xfId="0" applyNumberFormat="1" applyFont="1" applyFill="1" applyBorder="1" applyAlignment="1" applyProtection="1">
      <alignment horizontal="center" vertical="center"/>
      <protection locked="0"/>
    </xf>
    <xf numFmtId="0" fontId="11" fillId="3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 wrapText="1"/>
    </xf>
    <xf numFmtId="4" fontId="11" fillId="0" borderId="13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5" xfId="0" applyFont="1" applyFill="1" applyBorder="1" applyAlignment="1" applyProtection="1">
      <alignment horizontal="left" vertical="center"/>
      <protection locked="0"/>
    </xf>
    <xf numFmtId="4" fontId="11" fillId="0" borderId="13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5" xfId="0" applyNumberFormat="1" applyBorder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5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3" borderId="2" xfId="0" applyFont="1" applyFill="1" applyBorder="1" applyAlignment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4"/>
    </xf>
    <xf numFmtId="4" fontId="11" fillId="0" borderId="26" xfId="0" applyNumberFormat="1" applyFont="1" applyBorder="1" applyAlignment="1">
      <alignment horizontal="right" vertical="center" wrapText="1"/>
    </xf>
    <xf numFmtId="0" fontId="11" fillId="0" borderId="30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4" fontId="11" fillId="0" borderId="17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right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4" fontId="11" fillId="0" borderId="26" xfId="0" applyNumberFormat="1" applyFont="1" applyBorder="1" applyAlignment="1" applyProtection="1">
      <alignment horizontal="right" vertical="center" wrapText="1"/>
      <protection locked="0"/>
    </xf>
    <xf numFmtId="0" fontId="11" fillId="0" borderId="18" xfId="0" applyFont="1" applyBorder="1" applyAlignment="1">
      <alignment horizontal="left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right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3" xfId="0" applyNumberFormat="1" applyFont="1" applyFill="1" applyBorder="1" applyAlignment="1">
      <alignment horizontal="center" vertical="center"/>
    </xf>
    <xf numFmtId="4" fontId="25" fillId="0" borderId="14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2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2" xfId="0" applyNumberFormat="1" applyFont="1" applyFill="1" applyBorder="1" applyAlignment="1" applyProtection="1">
      <alignment horizontal="center" vertical="center"/>
      <protection locked="0"/>
    </xf>
    <xf numFmtId="0" fontId="30" fillId="0" borderId="5" xfId="0" applyFont="1" applyFill="1" applyBorder="1" applyAlignment="1">
      <alignment vertical="center"/>
    </xf>
    <xf numFmtId="4" fontId="30" fillId="0" borderId="13" xfId="0" applyNumberFormat="1" applyFont="1" applyFill="1" applyBorder="1" applyAlignment="1">
      <alignment horizontal="right" vertical="center" wrapText="1"/>
    </xf>
    <xf numFmtId="0" fontId="30" fillId="3" borderId="15" xfId="0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0" fillId="3" borderId="1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5" xfId="0" applyFont="1" applyFill="1" applyBorder="1" applyAlignment="1">
      <alignment horizontal="left" vertical="center" wrapText="1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4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30" fillId="3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3" borderId="14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3" borderId="1" xfId="0" applyFont="1" applyFill="1" applyBorder="1" applyAlignment="1">
      <alignment horizontal="center" vertical="center" wrapText="1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29" fillId="0" borderId="11" xfId="0" applyNumberFormat="1" applyFont="1" applyFill="1" applyBorder="1" applyAlignment="1">
      <alignment horizontal="center" vertical="center"/>
    </xf>
    <xf numFmtId="4" fontId="30" fillId="0" borderId="14" xfId="0" applyNumberFormat="1" applyFont="1" applyFill="1" applyBorder="1" applyAlignment="1">
      <alignment horizontal="right" vertical="center"/>
    </xf>
    <xf numFmtId="10" fontId="30" fillId="0" borderId="15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0" fontId="31" fillId="3" borderId="2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0" fillId="3" borderId="8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/>
    </xf>
    <xf numFmtId="0" fontId="30" fillId="3" borderId="13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0" fontId="29" fillId="0" borderId="15" xfId="0" applyNumberFormat="1" applyFont="1" applyFill="1" applyBorder="1" applyAlignment="1">
      <alignment horizontal="center" vertical="center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" xfId="0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3" borderId="14" xfId="0" applyFont="1" applyFill="1" applyBorder="1" applyAlignment="1">
      <alignment horizontal="center" vertical="center"/>
    </xf>
    <xf numFmtId="0" fontId="30" fillId="3" borderId="15" xfId="0" applyFont="1" applyFill="1" applyBorder="1" applyAlignment="1">
      <alignment horizontal="center"/>
    </xf>
    <xf numFmtId="0" fontId="30" fillId="3" borderId="7" xfId="0" applyFont="1" applyFill="1" applyBorder="1" applyAlignment="1">
      <alignment horizontal="center" wrapText="1"/>
    </xf>
    <xf numFmtId="0" fontId="30" fillId="3" borderId="12" xfId="0" applyFont="1" applyFill="1" applyBorder="1" applyAlignment="1">
      <alignment horizontal="center"/>
    </xf>
    <xf numFmtId="0" fontId="24" fillId="3" borderId="13" xfId="0" applyFont="1" applyFill="1" applyBorder="1" applyAlignment="1">
      <alignment horizontal="center"/>
    </xf>
    <xf numFmtId="0" fontId="30" fillId="3" borderId="11" xfId="0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3" borderId="9" xfId="0" applyFont="1" applyFill="1" applyBorder="1" applyAlignment="1">
      <alignment horizontal="center" wrapText="1"/>
    </xf>
    <xf numFmtId="0" fontId="30" fillId="0" borderId="1" xfId="0" applyFont="1" applyFill="1" applyBorder="1" applyAlignment="1">
      <alignment horizontal="left" vertical="center" wrapText="1"/>
    </xf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0" fillId="4" borderId="2" xfId="0" applyFont="1" applyFill="1" applyBorder="1" applyAlignment="1">
      <alignment horizontal="left" vertical="center" wrapText="1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/>
    </xf>
    <xf numFmtId="0" fontId="30" fillId="3" borderId="8" xfId="0" applyFont="1" applyFill="1" applyBorder="1" applyAlignment="1">
      <alignment horizontal="center"/>
    </xf>
    <xf numFmtId="0" fontId="30" fillId="3" borderId="13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>
      <alignment horizontal="right" vertical="center"/>
    </xf>
    <xf numFmtId="0" fontId="31" fillId="3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0" fontId="28" fillId="7" borderId="0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4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8" fillId="8" borderId="0" xfId="0" applyNumberFormat="1" applyFont="1" applyFill="1" applyBorder="1" applyAlignment="1">
      <alignment horizontal="left" vertical="center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4" fontId="25" fillId="0" borderId="12" xfId="0" applyNumberFormat="1" applyFont="1" applyFill="1" applyBorder="1" applyAlignment="1" applyProtection="1">
      <alignment horizontal="right" vertical="center"/>
      <protection locked="0"/>
    </xf>
    <xf numFmtId="4" fontId="25" fillId="0" borderId="13" xfId="0" applyNumberFormat="1" applyFont="1" applyFill="1" applyBorder="1" applyAlignment="1">
      <alignment horizontal="right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4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0" fontId="25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>
      <alignment horizontal="center" vertical="center"/>
    </xf>
    <xf numFmtId="10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6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 vertic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3" xfId="0" applyNumberFormat="1" applyFont="1" applyFill="1" applyBorder="1" applyAlignment="1" applyProtection="1">
      <alignment horizontal="right"/>
      <protection locked="0"/>
    </xf>
    <xf numFmtId="4" fontId="25" fillId="0" borderId="11" xfId="0" applyNumberFormat="1" applyFont="1" applyFill="1" applyBorder="1" applyAlignment="1">
      <alignment horizontal="right"/>
    </xf>
    <xf numFmtId="4" fontId="25" fillId="0" borderId="15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005"/>
  <sheetViews>
    <sheetView workbookViewId="0">
      <selection activeCell="B19" sqref="B19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6" t="s">
        <v>930</v>
      </c>
      <c r="B1" s="676"/>
    </row>
    <row r="2" spans="1:2" ht="18.75">
      <c r="A2" s="676" t="s">
        <v>931</v>
      </c>
      <c r="B2" s="676"/>
    </row>
    <row r="3" spans="1:2" ht="18.75">
      <c r="A3" s="676" t="s">
        <v>932</v>
      </c>
      <c r="B3" s="676"/>
    </row>
    <row r="4" spans="1:2" ht="18.75">
      <c r="A4" s="677" t="s">
        <v>0</v>
      </c>
      <c r="B4" s="677"/>
    </row>
    <row r="5" spans="1:2" ht="18.75">
      <c r="A5" s="676" t="s">
        <v>913</v>
      </c>
      <c r="B5" s="676"/>
    </row>
    <row r="6" spans="1:2" ht="22.5">
      <c r="A6" s="678" t="s">
        <v>1</v>
      </c>
      <c r="B6" s="678"/>
    </row>
    <row r="8" spans="1:2" ht="18">
      <c r="A8" s="2" t="s">
        <v>2</v>
      </c>
      <c r="B8" s="3"/>
    </row>
    <row r="9" spans="1:2">
      <c r="A9" s="4" t="s">
        <v>3</v>
      </c>
      <c r="B9" s="5" t="s">
        <v>933</v>
      </c>
    </row>
    <row r="10" spans="1:2">
      <c r="A10" s="4" t="s">
        <v>4</v>
      </c>
      <c r="B10" s="5" t="s">
        <v>934</v>
      </c>
    </row>
    <row r="11" spans="1:2">
      <c r="A11" s="4" t="s">
        <v>5</v>
      </c>
      <c r="B11" s="5" t="s">
        <v>935</v>
      </c>
    </row>
    <row r="12" spans="1:2">
      <c r="A12" s="4" t="s">
        <v>6</v>
      </c>
      <c r="B12" s="5" t="s">
        <v>936</v>
      </c>
    </row>
    <row r="13" spans="1:2">
      <c r="A13" s="4" t="s">
        <v>7</v>
      </c>
      <c r="B13" s="5" t="s">
        <v>937</v>
      </c>
    </row>
    <row r="14" spans="1:2" ht="18">
      <c r="A14" s="2" t="s">
        <v>8</v>
      </c>
      <c r="B14" s="3"/>
    </row>
    <row r="15" spans="1:2">
      <c r="A15" s="4" t="s">
        <v>9</v>
      </c>
      <c r="B15" s="675" t="s">
        <v>938</v>
      </c>
    </row>
    <row r="16" spans="1:2">
      <c r="A16" s="6" t="s">
        <v>10</v>
      </c>
      <c r="B16" s="675">
        <v>41842</v>
      </c>
    </row>
    <row r="17" spans="1:2">
      <c r="A17" s="4" t="s">
        <v>11</v>
      </c>
      <c r="B17" s="675">
        <v>41842</v>
      </c>
    </row>
    <row r="18" spans="1:2" ht="18">
      <c r="A18" s="2" t="s">
        <v>12</v>
      </c>
      <c r="B18" s="3"/>
    </row>
    <row r="19" spans="1:2" ht="18">
      <c r="A19" s="7" t="s">
        <v>13</v>
      </c>
      <c r="B19" s="8" t="s">
        <v>939</v>
      </c>
    </row>
    <row r="20" spans="1:2">
      <c r="A20" s="4" t="s">
        <v>14</v>
      </c>
      <c r="B20" s="5"/>
    </row>
    <row r="21" spans="1:2">
      <c r="A21" s="6" t="s">
        <v>15</v>
      </c>
      <c r="B21" s="5"/>
    </row>
    <row r="22" spans="1:2">
      <c r="A22" s="9" t="s">
        <v>16</v>
      </c>
      <c r="B22" s="10"/>
    </row>
    <row r="1000" spans="1:1">
      <c r="A1000" s="11" t="s">
        <v>17</v>
      </c>
    </row>
    <row r="1005" spans="1:1">
      <c r="A1005" s="11" t="s">
        <v>18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0.51180555555555551" right="0.51180555555555551" top="0.78749999999999998" bottom="0.78749999999999998" header="0.51180555555555551" footer="0.51180555555555551"/>
  <pageSetup scale="98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workbookViewId="0">
      <selection activeCell="H103" sqref="H103"/>
    </sheetView>
  </sheetViews>
  <sheetFormatPr defaultRowHeight="15"/>
  <cols>
    <col min="1" max="1" width="47.28515625" style="12" customWidth="1"/>
    <col min="2" max="3" width="14" style="12" customWidth="1"/>
    <col min="4" max="4" width="15" style="12" customWidth="1"/>
    <col min="5" max="5" width="12.7109375" style="12" customWidth="1"/>
    <col min="6" max="6" width="13.28515625" style="12" customWidth="1"/>
    <col min="7" max="7" width="12.7109375" style="12" customWidth="1"/>
    <col min="8" max="8" width="14" style="12" customWidth="1"/>
    <col min="9" max="9" width="12.7109375" style="12" customWidth="1"/>
    <col min="10" max="10" width="14.140625" style="12" customWidth="1"/>
    <col min="11" max="16384" width="9.140625" style="12"/>
  </cols>
  <sheetData>
    <row r="1" spans="1:10" ht="15.75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6" customHeight="1">
      <c r="A2" s="15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688" t="s">
        <v>911</v>
      </c>
      <c r="B3" s="688"/>
      <c r="C3" s="688"/>
      <c r="D3" s="688"/>
      <c r="E3" s="688"/>
      <c r="F3" s="688"/>
      <c r="G3" s="688"/>
      <c r="H3" s="688"/>
      <c r="I3" s="688"/>
      <c r="J3" s="688"/>
    </row>
    <row r="4" spans="1:10">
      <c r="A4" s="689" t="s">
        <v>0</v>
      </c>
      <c r="B4" s="689"/>
      <c r="C4" s="689"/>
      <c r="D4" s="689"/>
      <c r="E4" s="689"/>
      <c r="F4" s="689"/>
      <c r="G4" s="689"/>
      <c r="H4" s="689"/>
      <c r="I4" s="689"/>
      <c r="J4" s="689"/>
    </row>
    <row r="5" spans="1:10">
      <c r="A5" s="690" t="s">
        <v>20</v>
      </c>
      <c r="B5" s="690"/>
      <c r="C5" s="690"/>
      <c r="D5" s="690"/>
      <c r="E5" s="690"/>
      <c r="F5" s="690"/>
      <c r="G5" s="690"/>
      <c r="H5" s="690"/>
      <c r="I5" s="690"/>
      <c r="J5" s="690"/>
    </row>
    <row r="6" spans="1:10">
      <c r="A6" s="691" t="s">
        <v>21</v>
      </c>
      <c r="B6" s="691"/>
      <c r="C6" s="691"/>
      <c r="D6" s="691"/>
      <c r="E6" s="691"/>
      <c r="F6" s="691"/>
      <c r="G6" s="691"/>
      <c r="H6" s="691"/>
      <c r="I6" s="691"/>
      <c r="J6" s="691"/>
    </row>
    <row r="7" spans="1:10">
      <c r="A7" s="692" t="s">
        <v>912</v>
      </c>
      <c r="B7" s="692"/>
      <c r="C7" s="692"/>
      <c r="D7" s="692"/>
      <c r="E7" s="692"/>
      <c r="F7" s="692"/>
      <c r="G7" s="692"/>
      <c r="H7" s="692"/>
      <c r="I7" s="692"/>
      <c r="J7" s="692"/>
    </row>
    <row r="8" spans="1:10" ht="5.25" customHeight="1">
      <c r="A8" s="16"/>
      <c r="B8" s="16"/>
      <c r="C8" s="16"/>
      <c r="D8" s="16"/>
      <c r="E8" s="16"/>
      <c r="F8" s="16"/>
      <c r="G8" s="16"/>
      <c r="H8" s="16"/>
      <c r="I8" s="17"/>
      <c r="J8" s="17"/>
    </row>
    <row r="9" spans="1:10">
      <c r="A9" s="18" t="s">
        <v>22</v>
      </c>
      <c r="B9" s="19"/>
      <c r="C9" s="20"/>
      <c r="D9" s="20"/>
      <c r="E9" s="21"/>
      <c r="F9" s="20"/>
      <c r="G9" s="20"/>
      <c r="H9" s="22"/>
      <c r="I9" s="17"/>
      <c r="J9" s="23">
        <v>1</v>
      </c>
    </row>
    <row r="10" spans="1:10">
      <c r="A10" s="24"/>
      <c r="B10" s="25" t="s">
        <v>23</v>
      </c>
      <c r="C10" s="26" t="s">
        <v>23</v>
      </c>
      <c r="D10" s="693" t="s">
        <v>24</v>
      </c>
      <c r="E10" s="693"/>
      <c r="F10" s="693"/>
      <c r="G10" s="693"/>
      <c r="H10" s="693"/>
      <c r="I10" s="27"/>
      <c r="J10" s="28" t="s">
        <v>25</v>
      </c>
    </row>
    <row r="11" spans="1:10">
      <c r="A11" s="29" t="s">
        <v>26</v>
      </c>
      <c r="B11" s="30" t="s">
        <v>27</v>
      </c>
      <c r="C11" s="30" t="s">
        <v>28</v>
      </c>
      <c r="D11" s="686" t="s">
        <v>29</v>
      </c>
      <c r="E11" s="686"/>
      <c r="F11" s="31" t="s">
        <v>30</v>
      </c>
      <c r="G11" s="686" t="s">
        <v>31</v>
      </c>
      <c r="H11" s="686"/>
      <c r="I11" s="32" t="s">
        <v>30</v>
      </c>
      <c r="J11" s="32"/>
    </row>
    <row r="12" spans="1:10">
      <c r="A12" s="33"/>
      <c r="B12" s="34"/>
      <c r="C12" s="35" t="s">
        <v>32</v>
      </c>
      <c r="D12" s="687" t="s">
        <v>33</v>
      </c>
      <c r="E12" s="687"/>
      <c r="F12" s="36" t="s">
        <v>34</v>
      </c>
      <c r="G12" s="687" t="s">
        <v>35</v>
      </c>
      <c r="H12" s="687"/>
      <c r="I12" s="37" t="s">
        <v>36</v>
      </c>
      <c r="J12" s="37" t="s">
        <v>37</v>
      </c>
    </row>
    <row r="13" spans="1:10">
      <c r="A13" s="38" t="s">
        <v>38</v>
      </c>
      <c r="B13" s="39">
        <f>+B14+B54</f>
        <v>113588837.09</v>
      </c>
      <c r="C13" s="39">
        <f>+C14+C54</f>
        <v>113588837.09</v>
      </c>
      <c r="D13" s="685">
        <f>+D14+D54</f>
        <v>10364810.24</v>
      </c>
      <c r="E13" s="685">
        <f>+E14+E54</f>
        <v>0</v>
      </c>
      <c r="F13" s="40">
        <f>IF(C13=0,0,+D13/C13)</f>
        <v>9.124849329857683E-2</v>
      </c>
      <c r="G13" s="685">
        <f>+G14+G54</f>
        <v>29995161.239999998</v>
      </c>
      <c r="H13" s="685">
        <f>+H14+H54</f>
        <v>0</v>
      </c>
      <c r="I13" s="40">
        <f>IF(C13=0,0,G13/C13)</f>
        <v>0.26406786096624874</v>
      </c>
      <c r="J13" s="41">
        <f>+C13-G13</f>
        <v>83593675.850000009</v>
      </c>
    </row>
    <row r="14" spans="1:10">
      <c r="A14" s="42" t="s">
        <v>39</v>
      </c>
      <c r="B14" s="39">
        <f>+B15+B19+B23+B31+B35+B40+B41+B48</f>
        <v>98116668</v>
      </c>
      <c r="C14" s="39">
        <f>+C15+C19+C23+C31+C35+C40+C41+C48</f>
        <v>98116668</v>
      </c>
      <c r="D14" s="683">
        <f>+D15+D19+D23+D31+D35+D40+D41+D48</f>
        <v>10364810.24</v>
      </c>
      <c r="E14" s="683">
        <f>+E15+E19+E23+E31+E35+E40+E41+E48</f>
        <v>0</v>
      </c>
      <c r="F14" s="40">
        <f t="shared" ref="F14:F77" si="0">IF(C14=0,0,+D14/C14)</f>
        <v>0.10563760929998153</v>
      </c>
      <c r="G14" s="683">
        <f>+G15+G19+G23+G31+G35+G40+G41+G48</f>
        <v>29995161.239999998</v>
      </c>
      <c r="H14" s="683">
        <f>+H15+H19+H23+H31+H35+H40+H41+H48</f>
        <v>0</v>
      </c>
      <c r="I14" s="40">
        <f t="shared" ref="I14:I77" si="1">IF(C14=0,0,G14/C14)</f>
        <v>0.30570913027743662</v>
      </c>
      <c r="J14" s="44">
        <f t="shared" ref="J14:J77" si="2">+C14-G14</f>
        <v>68121506.760000005</v>
      </c>
    </row>
    <row r="15" spans="1:10">
      <c r="A15" s="42" t="s">
        <v>40</v>
      </c>
      <c r="B15" s="39">
        <f>SUM(B16:B18)</f>
        <v>2317800</v>
      </c>
      <c r="C15" s="39">
        <f>SUM(C16:C18)</f>
        <v>2317800</v>
      </c>
      <c r="D15" s="683">
        <f>SUM(D16:D18)</f>
        <v>2404.41</v>
      </c>
      <c r="E15" s="683">
        <f>SUM(E16:E18)</f>
        <v>0</v>
      </c>
      <c r="F15" s="40">
        <f t="shared" si="0"/>
        <v>1.0373673310898265E-3</v>
      </c>
      <c r="G15" s="683">
        <f>SUM(G16:G18)</f>
        <v>94924.78</v>
      </c>
      <c r="H15" s="683">
        <f>SUM(H16:H18)</f>
        <v>0</v>
      </c>
      <c r="I15" s="40">
        <f t="shared" si="1"/>
        <v>4.0954689792044183E-2</v>
      </c>
      <c r="J15" s="44">
        <f t="shared" si="2"/>
        <v>2222875.2200000002</v>
      </c>
    </row>
    <row r="16" spans="1:10">
      <c r="A16" s="42" t="s">
        <v>41</v>
      </c>
      <c r="B16" s="45">
        <v>939800</v>
      </c>
      <c r="C16" s="45">
        <v>939800</v>
      </c>
      <c r="D16" s="684">
        <v>2404.41</v>
      </c>
      <c r="E16" s="684"/>
      <c r="F16" s="40">
        <f t="shared" si="0"/>
        <v>2.5584273249627579E-3</v>
      </c>
      <c r="G16" s="684">
        <v>91184.78</v>
      </c>
      <c r="H16" s="684"/>
      <c r="I16" s="40">
        <f t="shared" si="1"/>
        <v>9.7025728878484777E-2</v>
      </c>
      <c r="J16" s="44">
        <f t="shared" si="2"/>
        <v>848615.22</v>
      </c>
    </row>
    <row r="17" spans="1:10">
      <c r="A17" s="42" t="s">
        <v>42</v>
      </c>
      <c r="B17" s="45">
        <v>643000</v>
      </c>
      <c r="C17" s="45">
        <v>643000</v>
      </c>
      <c r="D17" s="684"/>
      <c r="E17" s="684"/>
      <c r="F17" s="40">
        <f t="shared" si="0"/>
        <v>0</v>
      </c>
      <c r="G17" s="684">
        <v>3740</v>
      </c>
      <c r="H17" s="684"/>
      <c r="I17" s="40">
        <f t="shared" si="1"/>
        <v>5.816485225505443E-3</v>
      </c>
      <c r="J17" s="44">
        <f t="shared" si="2"/>
        <v>639260</v>
      </c>
    </row>
    <row r="18" spans="1:10">
      <c r="A18" s="42" t="s">
        <v>43</v>
      </c>
      <c r="B18" s="45">
        <v>735000</v>
      </c>
      <c r="C18" s="45">
        <v>735000</v>
      </c>
      <c r="D18" s="684">
        <v>0</v>
      </c>
      <c r="E18" s="684"/>
      <c r="F18" s="40">
        <f t="shared" si="0"/>
        <v>0</v>
      </c>
      <c r="G18" s="684">
        <v>0</v>
      </c>
      <c r="H18" s="684"/>
      <c r="I18" s="40">
        <f t="shared" si="1"/>
        <v>0</v>
      </c>
      <c r="J18" s="44">
        <f t="shared" si="2"/>
        <v>735000</v>
      </c>
    </row>
    <row r="19" spans="1:10">
      <c r="A19" s="42" t="s">
        <v>44</v>
      </c>
      <c r="B19" s="39">
        <f>SUM(B20:B22)</f>
        <v>1350000</v>
      </c>
      <c r="C19" s="39">
        <f>SUM(C20:C22)</f>
        <v>1350000</v>
      </c>
      <c r="D19" s="683">
        <f>SUM(D20:D22)</f>
        <v>79527.820000000007</v>
      </c>
      <c r="E19" s="683">
        <f>SUM(E20:E22)</f>
        <v>0</v>
      </c>
      <c r="F19" s="40">
        <f t="shared" si="0"/>
        <v>5.8909496296296299E-2</v>
      </c>
      <c r="G19" s="683">
        <f>SUM(G20:G22)</f>
        <v>251767.09</v>
      </c>
      <c r="H19" s="683">
        <f>SUM(H20:H22)</f>
        <v>0</v>
      </c>
      <c r="I19" s="40">
        <f t="shared" si="1"/>
        <v>0.18649414074074075</v>
      </c>
      <c r="J19" s="44">
        <f t="shared" si="2"/>
        <v>1098232.9099999999</v>
      </c>
    </row>
    <row r="20" spans="1:10">
      <c r="A20" s="42" t="s">
        <v>45</v>
      </c>
      <c r="B20" s="45">
        <v>1100000</v>
      </c>
      <c r="C20" s="45">
        <v>1100000</v>
      </c>
      <c r="D20" s="684"/>
      <c r="E20" s="684"/>
      <c r="F20" s="40">
        <f t="shared" si="0"/>
        <v>0</v>
      </c>
      <c r="G20" s="684"/>
      <c r="H20" s="684"/>
      <c r="I20" s="40">
        <f t="shared" si="1"/>
        <v>0</v>
      </c>
      <c r="J20" s="44">
        <f t="shared" si="2"/>
        <v>1100000</v>
      </c>
    </row>
    <row r="21" spans="1:10">
      <c r="A21" s="42" t="s">
        <v>46</v>
      </c>
      <c r="B21" s="45">
        <v>250000</v>
      </c>
      <c r="C21" s="45">
        <v>250000</v>
      </c>
      <c r="D21" s="684">
        <v>79527.820000000007</v>
      </c>
      <c r="E21" s="684"/>
      <c r="F21" s="40">
        <f t="shared" si="0"/>
        <v>0.31811128000000005</v>
      </c>
      <c r="G21" s="684">
        <v>251767.09</v>
      </c>
      <c r="H21" s="684"/>
      <c r="I21" s="40">
        <f t="shared" si="1"/>
        <v>1.0070683599999999</v>
      </c>
      <c r="J21" s="44">
        <f t="shared" si="2"/>
        <v>-1767.0899999999965</v>
      </c>
    </row>
    <row r="22" spans="1:10">
      <c r="A22" s="42" t="s">
        <v>47</v>
      </c>
      <c r="B22" s="45"/>
      <c r="C22" s="45"/>
      <c r="D22" s="684"/>
      <c r="E22" s="684"/>
      <c r="F22" s="40">
        <f t="shared" si="0"/>
        <v>0</v>
      </c>
      <c r="G22" s="684"/>
      <c r="H22" s="684"/>
      <c r="I22" s="40">
        <f t="shared" si="1"/>
        <v>0</v>
      </c>
      <c r="J22" s="44">
        <f t="shared" si="2"/>
        <v>0</v>
      </c>
    </row>
    <row r="23" spans="1:10">
      <c r="A23" s="42" t="s">
        <v>48</v>
      </c>
      <c r="B23" s="39">
        <f>SUM(B24:B30)</f>
        <v>801000</v>
      </c>
      <c r="C23" s="39">
        <f>SUM(C24:C30)</f>
        <v>801000</v>
      </c>
      <c r="D23" s="683">
        <f>SUM(D24:D30)</f>
        <v>23385.69</v>
      </c>
      <c r="E23" s="683">
        <f>SUM(E24:E30)</f>
        <v>0</v>
      </c>
      <c r="F23" s="40">
        <f t="shared" si="0"/>
        <v>2.919561797752809E-2</v>
      </c>
      <c r="G23" s="683">
        <f>SUM(G24:G30)</f>
        <v>52428.19</v>
      </c>
      <c r="H23" s="683">
        <f>SUM(H24:H30)</f>
        <v>0</v>
      </c>
      <c r="I23" s="40">
        <f t="shared" si="1"/>
        <v>6.545342072409488E-2</v>
      </c>
      <c r="J23" s="44">
        <f t="shared" si="2"/>
        <v>748571.81</v>
      </c>
    </row>
    <row r="24" spans="1:10">
      <c r="A24" s="42" t="s">
        <v>49</v>
      </c>
      <c r="B24" s="45"/>
      <c r="C24" s="45"/>
      <c r="D24" s="684"/>
      <c r="E24" s="684"/>
      <c r="F24" s="40">
        <f t="shared" si="0"/>
        <v>0</v>
      </c>
      <c r="G24" s="684">
        <v>52428.19</v>
      </c>
      <c r="H24" s="684"/>
      <c r="I24" s="40">
        <f t="shared" si="1"/>
        <v>0</v>
      </c>
      <c r="J24" s="44">
        <f t="shared" si="2"/>
        <v>-52428.19</v>
      </c>
    </row>
    <row r="25" spans="1:10">
      <c r="A25" s="42" t="s">
        <v>50</v>
      </c>
      <c r="B25" s="45">
        <v>801000</v>
      </c>
      <c r="C25" s="45">
        <v>801000</v>
      </c>
      <c r="D25" s="684">
        <v>23385.69</v>
      </c>
      <c r="E25" s="684"/>
      <c r="F25" s="40">
        <f t="shared" si="0"/>
        <v>2.919561797752809E-2</v>
      </c>
      <c r="G25" s="684"/>
      <c r="H25" s="684"/>
      <c r="I25" s="40">
        <f t="shared" si="1"/>
        <v>0</v>
      </c>
      <c r="J25" s="44">
        <f t="shared" si="2"/>
        <v>801000</v>
      </c>
    </row>
    <row r="26" spans="1:10">
      <c r="A26" s="42" t="s">
        <v>51</v>
      </c>
      <c r="B26" s="45"/>
      <c r="C26" s="45"/>
      <c r="D26" s="684"/>
      <c r="E26" s="684"/>
      <c r="F26" s="40">
        <f t="shared" si="0"/>
        <v>0</v>
      </c>
      <c r="G26" s="684"/>
      <c r="H26" s="684"/>
      <c r="I26" s="40">
        <f t="shared" si="1"/>
        <v>0</v>
      </c>
      <c r="J26" s="44">
        <f t="shared" si="2"/>
        <v>0</v>
      </c>
    </row>
    <row r="27" spans="1:10">
      <c r="A27" s="42" t="s">
        <v>52</v>
      </c>
      <c r="B27" s="45"/>
      <c r="C27" s="45"/>
      <c r="D27" s="684"/>
      <c r="E27" s="684"/>
      <c r="F27" s="40">
        <f t="shared" si="0"/>
        <v>0</v>
      </c>
      <c r="G27" s="684"/>
      <c r="H27" s="684"/>
      <c r="I27" s="40">
        <f t="shared" si="1"/>
        <v>0</v>
      </c>
      <c r="J27" s="44">
        <f t="shared" si="2"/>
        <v>0</v>
      </c>
    </row>
    <row r="28" spans="1:10" ht="25.5">
      <c r="A28" s="47" t="s">
        <v>53</v>
      </c>
      <c r="B28" s="45"/>
      <c r="C28" s="45"/>
      <c r="D28" s="684"/>
      <c r="E28" s="684"/>
      <c r="F28" s="40">
        <f t="shared" si="0"/>
        <v>0</v>
      </c>
      <c r="G28" s="684"/>
      <c r="H28" s="684"/>
      <c r="I28" s="40">
        <f t="shared" si="1"/>
        <v>0</v>
      </c>
      <c r="J28" s="44">
        <f t="shared" si="2"/>
        <v>0</v>
      </c>
    </row>
    <row r="29" spans="1:10">
      <c r="A29" s="47" t="s">
        <v>54</v>
      </c>
      <c r="B29" s="45"/>
      <c r="C29" s="45"/>
      <c r="D29" s="684"/>
      <c r="E29" s="684"/>
      <c r="F29" s="40">
        <f t="shared" si="0"/>
        <v>0</v>
      </c>
      <c r="G29" s="684"/>
      <c r="H29" s="684"/>
      <c r="I29" s="40">
        <f t="shared" si="1"/>
        <v>0</v>
      </c>
      <c r="J29" s="44">
        <f t="shared" si="2"/>
        <v>0</v>
      </c>
    </row>
    <row r="30" spans="1:10">
      <c r="A30" s="42" t="s">
        <v>55</v>
      </c>
      <c r="B30" s="45"/>
      <c r="C30" s="45"/>
      <c r="D30" s="684"/>
      <c r="E30" s="684"/>
      <c r="F30" s="40">
        <f t="shared" si="0"/>
        <v>0</v>
      </c>
      <c r="G30" s="684"/>
      <c r="H30" s="684"/>
      <c r="I30" s="40">
        <f t="shared" si="1"/>
        <v>0</v>
      </c>
      <c r="J30" s="44">
        <f t="shared" si="2"/>
        <v>0</v>
      </c>
    </row>
    <row r="31" spans="1:10">
      <c r="A31" s="42" t="s">
        <v>56</v>
      </c>
      <c r="B31" s="39">
        <f>SUM(B32:B34)</f>
        <v>0</v>
      </c>
      <c r="C31" s="39">
        <f>SUM(C32:C34)</f>
        <v>0</v>
      </c>
      <c r="D31" s="683">
        <f>SUM(D32:D34)</f>
        <v>0</v>
      </c>
      <c r="E31" s="683">
        <f>SUM(E32:E34)</f>
        <v>0</v>
      </c>
      <c r="F31" s="40">
        <f t="shared" si="0"/>
        <v>0</v>
      </c>
      <c r="G31" s="683">
        <f>SUM(G32:G34)</f>
        <v>0</v>
      </c>
      <c r="H31" s="683">
        <f>SUM(H32:H34)</f>
        <v>0</v>
      </c>
      <c r="I31" s="40">
        <f t="shared" si="1"/>
        <v>0</v>
      </c>
      <c r="J31" s="44">
        <f t="shared" si="2"/>
        <v>0</v>
      </c>
    </row>
    <row r="32" spans="1:10">
      <c r="A32" s="42" t="s">
        <v>57</v>
      </c>
      <c r="B32" s="45"/>
      <c r="C32" s="45"/>
      <c r="D32" s="684"/>
      <c r="E32" s="684"/>
      <c r="F32" s="40">
        <f t="shared" si="0"/>
        <v>0</v>
      </c>
      <c r="G32" s="684"/>
      <c r="H32" s="684"/>
      <c r="I32" s="40">
        <f t="shared" si="1"/>
        <v>0</v>
      </c>
      <c r="J32" s="44">
        <f t="shared" si="2"/>
        <v>0</v>
      </c>
    </row>
    <row r="33" spans="1:10">
      <c r="A33" s="42" t="s">
        <v>58</v>
      </c>
      <c r="B33" s="45"/>
      <c r="C33" s="45"/>
      <c r="D33" s="684"/>
      <c r="E33" s="684"/>
      <c r="F33" s="40">
        <f t="shared" si="0"/>
        <v>0</v>
      </c>
      <c r="G33" s="684"/>
      <c r="H33" s="684"/>
      <c r="I33" s="40">
        <f t="shared" si="1"/>
        <v>0</v>
      </c>
      <c r="J33" s="44">
        <f t="shared" si="2"/>
        <v>0</v>
      </c>
    </row>
    <row r="34" spans="1:10">
      <c r="A34" s="42" t="s">
        <v>59</v>
      </c>
      <c r="B34" s="45"/>
      <c r="C34" s="45"/>
      <c r="D34" s="684"/>
      <c r="E34" s="684"/>
      <c r="F34" s="40">
        <f t="shared" si="0"/>
        <v>0</v>
      </c>
      <c r="G34" s="684"/>
      <c r="H34" s="684"/>
      <c r="I34" s="40">
        <f t="shared" si="1"/>
        <v>0</v>
      </c>
      <c r="J34" s="44">
        <f t="shared" si="2"/>
        <v>0</v>
      </c>
    </row>
    <row r="35" spans="1:10">
      <c r="A35" s="42" t="s">
        <v>60</v>
      </c>
      <c r="B35" s="39">
        <f>SUM(B36:B39)</f>
        <v>0</v>
      </c>
      <c r="C35" s="39">
        <f>SUM(C36:C39)</f>
        <v>0</v>
      </c>
      <c r="D35" s="683">
        <f>SUM(D36:D39)</f>
        <v>0</v>
      </c>
      <c r="E35" s="683">
        <f>SUM(E36:E40)</f>
        <v>0</v>
      </c>
      <c r="F35" s="40">
        <f t="shared" si="0"/>
        <v>0</v>
      </c>
      <c r="G35" s="683">
        <f>SUM(G36:G39)</f>
        <v>0</v>
      </c>
      <c r="H35" s="683">
        <f>SUM(H36:H40)</f>
        <v>0</v>
      </c>
      <c r="I35" s="40">
        <f t="shared" si="1"/>
        <v>0</v>
      </c>
      <c r="J35" s="44">
        <f t="shared" si="2"/>
        <v>0</v>
      </c>
    </row>
    <row r="36" spans="1:10">
      <c r="A36" s="42" t="s">
        <v>61</v>
      </c>
      <c r="B36" s="45"/>
      <c r="C36" s="45"/>
      <c r="D36" s="684"/>
      <c r="E36" s="684"/>
      <c r="F36" s="40">
        <f t="shared" si="0"/>
        <v>0</v>
      </c>
      <c r="G36" s="684"/>
      <c r="H36" s="684"/>
      <c r="I36" s="40">
        <f t="shared" si="1"/>
        <v>0</v>
      </c>
      <c r="J36" s="44">
        <f t="shared" si="2"/>
        <v>0</v>
      </c>
    </row>
    <row r="37" spans="1:10">
      <c r="A37" s="42" t="s">
        <v>62</v>
      </c>
      <c r="B37" s="45"/>
      <c r="C37" s="45"/>
      <c r="D37" s="684"/>
      <c r="E37" s="684"/>
      <c r="F37" s="40">
        <f t="shared" si="0"/>
        <v>0</v>
      </c>
      <c r="G37" s="684"/>
      <c r="H37" s="684"/>
      <c r="I37" s="40">
        <f t="shared" si="1"/>
        <v>0</v>
      </c>
      <c r="J37" s="44">
        <f t="shared" si="2"/>
        <v>0</v>
      </c>
    </row>
    <row r="38" spans="1:10">
      <c r="A38" s="42" t="s">
        <v>63</v>
      </c>
      <c r="B38" s="45"/>
      <c r="C38" s="45"/>
      <c r="D38" s="684"/>
      <c r="E38" s="684"/>
      <c r="F38" s="40">
        <f t="shared" si="0"/>
        <v>0</v>
      </c>
      <c r="G38" s="684"/>
      <c r="H38" s="684"/>
      <c r="I38" s="40">
        <f t="shared" si="1"/>
        <v>0</v>
      </c>
      <c r="J38" s="44">
        <f t="shared" si="2"/>
        <v>0</v>
      </c>
    </row>
    <row r="39" spans="1:10">
      <c r="A39" s="48" t="s">
        <v>64</v>
      </c>
      <c r="B39" s="45"/>
      <c r="C39" s="45"/>
      <c r="D39" s="684"/>
      <c r="E39" s="684"/>
      <c r="F39" s="40">
        <f t="shared" si="0"/>
        <v>0</v>
      </c>
      <c r="G39" s="684"/>
      <c r="H39" s="684"/>
      <c r="I39" s="40">
        <f t="shared" si="1"/>
        <v>0</v>
      </c>
      <c r="J39" s="44">
        <f t="shared" si="2"/>
        <v>0</v>
      </c>
    </row>
    <row r="40" spans="1:10">
      <c r="A40" s="42" t="s">
        <v>65</v>
      </c>
      <c r="B40" s="45">
        <v>3048900</v>
      </c>
      <c r="C40" s="45">
        <v>3048900</v>
      </c>
      <c r="D40" s="684"/>
      <c r="E40" s="684"/>
      <c r="F40" s="40">
        <f t="shared" si="0"/>
        <v>0</v>
      </c>
      <c r="G40" s="684"/>
      <c r="H40" s="684"/>
      <c r="I40" s="40">
        <f t="shared" si="1"/>
        <v>0</v>
      </c>
      <c r="J40" s="44">
        <f t="shared" si="2"/>
        <v>3048900</v>
      </c>
    </row>
    <row r="41" spans="1:10">
      <c r="A41" s="42" t="s">
        <v>66</v>
      </c>
      <c r="B41" s="39">
        <f>SUM(B42:B47)</f>
        <v>90598968</v>
      </c>
      <c r="C41" s="39">
        <f>SUM(C42:C47)</f>
        <v>90598968</v>
      </c>
      <c r="D41" s="683">
        <f>SUM(D42:D47)</f>
        <v>10259492.32</v>
      </c>
      <c r="E41" s="683">
        <f>SUM(E42:E47)</f>
        <v>0</v>
      </c>
      <c r="F41" s="40">
        <f t="shared" si="0"/>
        <v>0.11324071947486201</v>
      </c>
      <c r="G41" s="683">
        <f>SUM(G42:G47)</f>
        <v>29596041.18</v>
      </c>
      <c r="H41" s="683">
        <f>SUM(H42:H47)</f>
        <v>0</v>
      </c>
      <c r="I41" s="40">
        <f t="shared" si="1"/>
        <v>0.32667084221091791</v>
      </c>
      <c r="J41" s="44">
        <f t="shared" si="2"/>
        <v>61002926.82</v>
      </c>
    </row>
    <row r="42" spans="1:10">
      <c r="A42" s="42" t="s">
        <v>67</v>
      </c>
      <c r="B42" s="45">
        <v>77299968</v>
      </c>
      <c r="C42" s="45">
        <v>77299968</v>
      </c>
      <c r="D42" s="684">
        <v>10259492.32</v>
      </c>
      <c r="E42" s="684"/>
      <c r="F42" s="40">
        <f t="shared" si="0"/>
        <v>0.13272311212340993</v>
      </c>
      <c r="G42" s="684">
        <v>29596041.18</v>
      </c>
      <c r="H42" s="684"/>
      <c r="I42" s="40">
        <f t="shared" si="1"/>
        <v>0.38287261878297285</v>
      </c>
      <c r="J42" s="44">
        <f t="shared" si="2"/>
        <v>47703926.82</v>
      </c>
    </row>
    <row r="43" spans="1:10">
      <c r="A43" s="42" t="s">
        <v>68</v>
      </c>
      <c r="B43" s="45"/>
      <c r="C43" s="45"/>
      <c r="D43" s="684"/>
      <c r="E43" s="684"/>
      <c r="F43" s="40">
        <f t="shared" si="0"/>
        <v>0</v>
      </c>
      <c r="G43" s="684"/>
      <c r="H43" s="684"/>
      <c r="I43" s="40">
        <f t="shared" si="1"/>
        <v>0</v>
      </c>
      <c r="J43" s="44">
        <f t="shared" si="2"/>
        <v>0</v>
      </c>
    </row>
    <row r="44" spans="1:10">
      <c r="A44" s="42" t="s">
        <v>69</v>
      </c>
      <c r="B44" s="45"/>
      <c r="C44" s="45"/>
      <c r="D44" s="684"/>
      <c r="E44" s="684"/>
      <c r="F44" s="40">
        <f t="shared" si="0"/>
        <v>0</v>
      </c>
      <c r="G44" s="684"/>
      <c r="H44" s="684"/>
      <c r="I44" s="40">
        <f t="shared" si="1"/>
        <v>0</v>
      </c>
      <c r="J44" s="44">
        <f t="shared" si="2"/>
        <v>0</v>
      </c>
    </row>
    <row r="45" spans="1:10">
      <c r="A45" s="42" t="s">
        <v>70</v>
      </c>
      <c r="B45" s="45"/>
      <c r="C45" s="45"/>
      <c r="D45" s="684"/>
      <c r="E45" s="684"/>
      <c r="F45" s="40">
        <f t="shared" si="0"/>
        <v>0</v>
      </c>
      <c r="G45" s="684"/>
      <c r="H45" s="684"/>
      <c r="I45" s="40">
        <f t="shared" si="1"/>
        <v>0</v>
      </c>
      <c r="J45" s="44">
        <f t="shared" si="2"/>
        <v>0</v>
      </c>
    </row>
    <row r="46" spans="1:10">
      <c r="A46" s="42" t="s">
        <v>71</v>
      </c>
      <c r="B46" s="45">
        <v>13049000</v>
      </c>
      <c r="C46" s="45">
        <v>13049000</v>
      </c>
      <c r="D46" s="684"/>
      <c r="E46" s="684"/>
      <c r="F46" s="40">
        <f t="shared" si="0"/>
        <v>0</v>
      </c>
      <c r="G46" s="684"/>
      <c r="H46" s="684"/>
      <c r="I46" s="40">
        <f t="shared" si="1"/>
        <v>0</v>
      </c>
      <c r="J46" s="44">
        <f t="shared" si="2"/>
        <v>13049000</v>
      </c>
    </row>
    <row r="47" spans="1:10">
      <c r="A47" s="49" t="s">
        <v>72</v>
      </c>
      <c r="B47" s="45">
        <v>250000</v>
      </c>
      <c r="C47" s="45">
        <v>250000</v>
      </c>
      <c r="D47" s="684"/>
      <c r="E47" s="684"/>
      <c r="F47" s="40">
        <f t="shared" si="0"/>
        <v>0</v>
      </c>
      <c r="G47" s="684"/>
      <c r="H47" s="684"/>
      <c r="I47" s="40">
        <f t="shared" si="1"/>
        <v>0</v>
      </c>
      <c r="J47" s="44">
        <f t="shared" si="2"/>
        <v>250000</v>
      </c>
    </row>
    <row r="48" spans="1:10">
      <c r="A48" s="42" t="s">
        <v>73</v>
      </c>
      <c r="B48" s="39">
        <f>SUM(B49:B53)</f>
        <v>0</v>
      </c>
      <c r="C48" s="39">
        <f>SUM(C49:C53)</f>
        <v>0</v>
      </c>
      <c r="D48" s="683">
        <f>SUM(D49:D53)</f>
        <v>0</v>
      </c>
      <c r="E48" s="683">
        <f>SUM(E49:E53)</f>
        <v>0</v>
      </c>
      <c r="F48" s="40">
        <f t="shared" si="0"/>
        <v>0</v>
      </c>
      <c r="G48" s="683">
        <f>SUM(G49:G53)</f>
        <v>0</v>
      </c>
      <c r="H48" s="683">
        <f>SUM(H49:H53)</f>
        <v>0</v>
      </c>
      <c r="I48" s="40">
        <f t="shared" si="1"/>
        <v>0</v>
      </c>
      <c r="J48" s="44">
        <f t="shared" si="2"/>
        <v>0</v>
      </c>
    </row>
    <row r="49" spans="1:10">
      <c r="A49" s="42" t="s">
        <v>74</v>
      </c>
      <c r="B49" s="45"/>
      <c r="C49" s="45"/>
      <c r="D49" s="684"/>
      <c r="E49" s="684"/>
      <c r="F49" s="40">
        <f t="shared" si="0"/>
        <v>0</v>
      </c>
      <c r="G49" s="684"/>
      <c r="H49" s="684"/>
      <c r="I49" s="40">
        <f t="shared" si="1"/>
        <v>0</v>
      </c>
      <c r="J49" s="44">
        <f t="shared" si="2"/>
        <v>0</v>
      </c>
    </row>
    <row r="50" spans="1:10">
      <c r="A50" s="42" t="s">
        <v>75</v>
      </c>
      <c r="B50" s="45"/>
      <c r="C50" s="45"/>
      <c r="D50" s="684"/>
      <c r="E50" s="684"/>
      <c r="F50" s="40">
        <f t="shared" si="0"/>
        <v>0</v>
      </c>
      <c r="G50" s="684"/>
      <c r="H50" s="684"/>
      <c r="I50" s="40">
        <f t="shared" si="1"/>
        <v>0</v>
      </c>
      <c r="J50" s="44">
        <f t="shared" si="2"/>
        <v>0</v>
      </c>
    </row>
    <row r="51" spans="1:10">
      <c r="A51" s="42" t="s">
        <v>76</v>
      </c>
      <c r="B51" s="45"/>
      <c r="C51" s="45"/>
      <c r="D51" s="684"/>
      <c r="E51" s="684"/>
      <c r="F51" s="40">
        <f t="shared" si="0"/>
        <v>0</v>
      </c>
      <c r="G51" s="684"/>
      <c r="H51" s="684"/>
      <c r="I51" s="40">
        <f t="shared" si="1"/>
        <v>0</v>
      </c>
      <c r="J51" s="44">
        <f t="shared" si="2"/>
        <v>0</v>
      </c>
    </row>
    <row r="52" spans="1:10" ht="25.5">
      <c r="A52" s="47" t="s">
        <v>77</v>
      </c>
      <c r="B52" s="45"/>
      <c r="C52" s="45"/>
      <c r="D52" s="684"/>
      <c r="E52" s="684"/>
      <c r="F52" s="40">
        <f t="shared" si="0"/>
        <v>0</v>
      </c>
      <c r="G52" s="684"/>
      <c r="H52" s="684"/>
      <c r="I52" s="40">
        <f t="shared" si="1"/>
        <v>0</v>
      </c>
      <c r="J52" s="44">
        <f t="shared" si="2"/>
        <v>0</v>
      </c>
    </row>
    <row r="53" spans="1:10">
      <c r="A53" s="49" t="s">
        <v>78</v>
      </c>
      <c r="B53" s="45"/>
      <c r="C53" s="45"/>
      <c r="D53" s="684"/>
      <c r="E53" s="684"/>
      <c r="F53" s="40">
        <f t="shared" si="0"/>
        <v>0</v>
      </c>
      <c r="G53" s="684"/>
      <c r="H53" s="684"/>
      <c r="I53" s="40">
        <f t="shared" si="1"/>
        <v>0</v>
      </c>
      <c r="J53" s="44">
        <f t="shared" si="2"/>
        <v>0</v>
      </c>
    </row>
    <row r="54" spans="1:10">
      <c r="A54" s="42" t="s">
        <v>79</v>
      </c>
      <c r="B54" s="39">
        <f>+B55+B58+B61+B62+B70</f>
        <v>15472169.09</v>
      </c>
      <c r="C54" s="39">
        <f>+C55+C58+C61+C62+C70</f>
        <v>15472169.09</v>
      </c>
      <c r="D54" s="683">
        <f>+D55+D58+D61+D62+D70</f>
        <v>0</v>
      </c>
      <c r="E54" s="683">
        <f>+E55+E58+E61+E62+E70</f>
        <v>0</v>
      </c>
      <c r="F54" s="40">
        <f t="shared" si="0"/>
        <v>0</v>
      </c>
      <c r="G54" s="683">
        <f>+G55+G58+G61+G62+G70</f>
        <v>0</v>
      </c>
      <c r="H54" s="683">
        <f>+H55+H58+H61+H62+H70</f>
        <v>0</v>
      </c>
      <c r="I54" s="40">
        <f t="shared" si="1"/>
        <v>0</v>
      </c>
      <c r="J54" s="44">
        <f t="shared" si="2"/>
        <v>15472169.09</v>
      </c>
    </row>
    <row r="55" spans="1:10">
      <c r="A55" s="42" t="s">
        <v>80</v>
      </c>
      <c r="B55" s="39">
        <f>SUM(B56:B57)</f>
        <v>0</v>
      </c>
      <c r="C55" s="39">
        <f>SUM(C56:C57)</f>
        <v>0</v>
      </c>
      <c r="D55" s="683">
        <f>SUM(D56:D57)</f>
        <v>0</v>
      </c>
      <c r="E55" s="683">
        <f>SUM(E56:E57)</f>
        <v>0</v>
      </c>
      <c r="F55" s="40">
        <f t="shared" si="0"/>
        <v>0</v>
      </c>
      <c r="G55" s="683">
        <f>SUM(G56:G57)</f>
        <v>0</v>
      </c>
      <c r="H55" s="683">
        <f>SUM(H56:H57)</f>
        <v>0</v>
      </c>
      <c r="I55" s="40">
        <f t="shared" si="1"/>
        <v>0</v>
      </c>
      <c r="J55" s="44">
        <f t="shared" si="2"/>
        <v>0</v>
      </c>
    </row>
    <row r="56" spans="1:10">
      <c r="A56" s="42" t="s">
        <v>81</v>
      </c>
      <c r="B56" s="45"/>
      <c r="C56" s="45"/>
      <c r="D56" s="684"/>
      <c r="E56" s="684"/>
      <c r="F56" s="40">
        <f t="shared" si="0"/>
        <v>0</v>
      </c>
      <c r="G56" s="684"/>
      <c r="H56" s="684"/>
      <c r="I56" s="40">
        <f t="shared" si="1"/>
        <v>0</v>
      </c>
      <c r="J56" s="44">
        <f t="shared" si="2"/>
        <v>0</v>
      </c>
    </row>
    <row r="57" spans="1:10">
      <c r="A57" s="42" t="s">
        <v>82</v>
      </c>
      <c r="B57" s="45"/>
      <c r="C57" s="45"/>
      <c r="D57" s="684"/>
      <c r="E57" s="684"/>
      <c r="F57" s="40">
        <f t="shared" si="0"/>
        <v>0</v>
      </c>
      <c r="G57" s="684"/>
      <c r="H57" s="684"/>
      <c r="I57" s="40">
        <f t="shared" si="1"/>
        <v>0</v>
      </c>
      <c r="J57" s="44">
        <f t="shared" si="2"/>
        <v>0</v>
      </c>
    </row>
    <row r="58" spans="1:10">
      <c r="A58" s="42" t="s">
        <v>83</v>
      </c>
      <c r="B58" s="39">
        <f>SUM(B59:B61)</f>
        <v>0</v>
      </c>
      <c r="C58" s="39">
        <f>SUM(C59:C61)</f>
        <v>0</v>
      </c>
      <c r="D58" s="683">
        <f>SUM(D59:D61)</f>
        <v>0</v>
      </c>
      <c r="E58" s="683">
        <f>SUM(E59:E61)</f>
        <v>0</v>
      </c>
      <c r="F58" s="40">
        <f t="shared" si="0"/>
        <v>0</v>
      </c>
      <c r="G58" s="683">
        <f>SUM(G59:G61)</f>
        <v>0</v>
      </c>
      <c r="H58" s="683">
        <f>SUM(H59:H61)</f>
        <v>0</v>
      </c>
      <c r="I58" s="40">
        <f t="shared" si="1"/>
        <v>0</v>
      </c>
      <c r="J58" s="44">
        <f t="shared" si="2"/>
        <v>0</v>
      </c>
    </row>
    <row r="59" spans="1:10">
      <c r="A59" s="42" t="s">
        <v>84</v>
      </c>
      <c r="B59" s="45"/>
      <c r="C59" s="45"/>
      <c r="D59" s="684"/>
      <c r="E59" s="684"/>
      <c r="F59" s="40">
        <f t="shared" si="0"/>
        <v>0</v>
      </c>
      <c r="G59" s="684"/>
      <c r="H59" s="684"/>
      <c r="I59" s="40">
        <f t="shared" si="1"/>
        <v>0</v>
      </c>
      <c r="J59" s="44">
        <f t="shared" si="2"/>
        <v>0</v>
      </c>
    </row>
    <row r="60" spans="1:10">
      <c r="A60" s="42" t="s">
        <v>85</v>
      </c>
      <c r="B60" s="45"/>
      <c r="C60" s="45"/>
      <c r="D60" s="684"/>
      <c r="E60" s="684"/>
      <c r="F60" s="40">
        <f t="shared" si="0"/>
        <v>0</v>
      </c>
      <c r="G60" s="684"/>
      <c r="H60" s="684"/>
      <c r="I60" s="40">
        <f t="shared" si="1"/>
        <v>0</v>
      </c>
      <c r="J60" s="44">
        <f t="shared" si="2"/>
        <v>0</v>
      </c>
    </row>
    <row r="61" spans="1:10">
      <c r="A61" s="42" t="s">
        <v>86</v>
      </c>
      <c r="B61" s="45"/>
      <c r="C61" s="45"/>
      <c r="D61" s="684"/>
      <c r="E61" s="684"/>
      <c r="F61" s="40">
        <f t="shared" si="0"/>
        <v>0</v>
      </c>
      <c r="G61" s="684"/>
      <c r="H61" s="684"/>
      <c r="I61" s="40">
        <f t="shared" si="1"/>
        <v>0</v>
      </c>
      <c r="J61" s="44">
        <f t="shared" si="2"/>
        <v>0</v>
      </c>
    </row>
    <row r="62" spans="1:10">
      <c r="A62" s="42" t="s">
        <v>87</v>
      </c>
      <c r="B62" s="39">
        <f>SUM(B63:B69)</f>
        <v>15472169.09</v>
      </c>
      <c r="C62" s="39">
        <f>SUM(C63:C69)</f>
        <v>15472169.09</v>
      </c>
      <c r="D62" s="683">
        <f>SUM(D63:D69)</f>
        <v>0</v>
      </c>
      <c r="E62" s="683">
        <f>SUM(E63:E69)</f>
        <v>0</v>
      </c>
      <c r="F62" s="40">
        <f t="shared" si="0"/>
        <v>0</v>
      </c>
      <c r="G62" s="683">
        <f>SUM(G63:G69)</f>
        <v>0</v>
      </c>
      <c r="H62" s="683">
        <f>SUM(H63:H69)</f>
        <v>0</v>
      </c>
      <c r="I62" s="40">
        <f t="shared" si="1"/>
        <v>0</v>
      </c>
      <c r="J62" s="44">
        <f t="shared" si="2"/>
        <v>15472169.09</v>
      </c>
    </row>
    <row r="63" spans="1:10">
      <c r="A63" s="42" t="s">
        <v>67</v>
      </c>
      <c r="B63" s="45">
        <v>6700000</v>
      </c>
      <c r="C63" s="45">
        <v>6700000</v>
      </c>
      <c r="D63" s="684"/>
      <c r="E63" s="684"/>
      <c r="F63" s="40">
        <f t="shared" si="0"/>
        <v>0</v>
      </c>
      <c r="G63" s="684"/>
      <c r="H63" s="684"/>
      <c r="I63" s="40">
        <f t="shared" si="1"/>
        <v>0</v>
      </c>
      <c r="J63" s="44">
        <f t="shared" si="2"/>
        <v>6700000</v>
      </c>
    </row>
    <row r="64" spans="1:10">
      <c r="A64" s="42" t="s">
        <v>68</v>
      </c>
      <c r="B64" s="45"/>
      <c r="C64" s="45"/>
      <c r="D64" s="684"/>
      <c r="E64" s="684"/>
      <c r="F64" s="40">
        <f t="shared" si="0"/>
        <v>0</v>
      </c>
      <c r="G64" s="684"/>
      <c r="H64" s="684"/>
      <c r="I64" s="40">
        <f t="shared" si="1"/>
        <v>0</v>
      </c>
      <c r="J64" s="44">
        <f t="shared" si="2"/>
        <v>0</v>
      </c>
    </row>
    <row r="65" spans="1:10">
      <c r="A65" s="42" t="s">
        <v>69</v>
      </c>
      <c r="B65" s="45"/>
      <c r="C65" s="45"/>
      <c r="D65" s="684"/>
      <c r="E65" s="684"/>
      <c r="F65" s="40">
        <f t="shared" si="0"/>
        <v>0</v>
      </c>
      <c r="G65" s="684"/>
      <c r="H65" s="684"/>
      <c r="I65" s="40">
        <f t="shared" si="1"/>
        <v>0</v>
      </c>
      <c r="J65" s="44">
        <f t="shared" si="2"/>
        <v>0</v>
      </c>
    </row>
    <row r="66" spans="1:10">
      <c r="A66" s="42" t="s">
        <v>70</v>
      </c>
      <c r="B66" s="45"/>
      <c r="C66" s="45"/>
      <c r="D66" s="684"/>
      <c r="E66" s="684"/>
      <c r="F66" s="40">
        <f t="shared" si="0"/>
        <v>0</v>
      </c>
      <c r="G66" s="684"/>
      <c r="H66" s="684"/>
      <c r="I66" s="40">
        <f t="shared" si="1"/>
        <v>0</v>
      </c>
      <c r="J66" s="44">
        <f t="shared" si="2"/>
        <v>0</v>
      </c>
    </row>
    <row r="67" spans="1:10">
      <c r="A67" s="50" t="s">
        <v>88</v>
      </c>
      <c r="B67" s="45"/>
      <c r="C67" s="45"/>
      <c r="D67" s="684"/>
      <c r="E67" s="684"/>
      <c r="F67" s="40">
        <f t="shared" si="0"/>
        <v>0</v>
      </c>
      <c r="G67" s="684"/>
      <c r="H67" s="684"/>
      <c r="I67" s="40">
        <f t="shared" si="1"/>
        <v>0</v>
      </c>
      <c r="J67" s="44">
        <f t="shared" si="2"/>
        <v>0</v>
      </c>
    </row>
    <row r="68" spans="1:10">
      <c r="A68" s="50" t="s">
        <v>71</v>
      </c>
      <c r="B68" s="45">
        <v>8772169.0899999999</v>
      </c>
      <c r="C68" s="45">
        <v>8772169.0899999999</v>
      </c>
      <c r="D68" s="684"/>
      <c r="E68" s="684"/>
      <c r="F68" s="40">
        <f t="shared" si="0"/>
        <v>0</v>
      </c>
      <c r="G68" s="684"/>
      <c r="H68" s="684"/>
      <c r="I68" s="40">
        <f t="shared" si="1"/>
        <v>0</v>
      </c>
      <c r="J68" s="44">
        <f t="shared" si="2"/>
        <v>8772169.0899999999</v>
      </c>
    </row>
    <row r="69" spans="1:10">
      <c r="A69" s="50" t="s">
        <v>72</v>
      </c>
      <c r="B69" s="45"/>
      <c r="C69" s="45"/>
      <c r="D69" s="684"/>
      <c r="E69" s="684"/>
      <c r="F69" s="40">
        <f t="shared" si="0"/>
        <v>0</v>
      </c>
      <c r="G69" s="684"/>
      <c r="H69" s="684"/>
      <c r="I69" s="40">
        <f t="shared" si="1"/>
        <v>0</v>
      </c>
      <c r="J69" s="44">
        <f t="shared" si="2"/>
        <v>0</v>
      </c>
    </row>
    <row r="70" spans="1:10">
      <c r="A70" s="42" t="s">
        <v>89</v>
      </c>
      <c r="B70" s="39">
        <f>SUM(B71:B73)</f>
        <v>0</v>
      </c>
      <c r="C70" s="39">
        <f>SUM(C71:C73)</f>
        <v>0</v>
      </c>
      <c r="D70" s="683">
        <f>SUM(D71:D73)</f>
        <v>0</v>
      </c>
      <c r="E70" s="683">
        <f>SUM(E71:E74)</f>
        <v>0</v>
      </c>
      <c r="F70" s="40">
        <f t="shared" si="0"/>
        <v>0</v>
      </c>
      <c r="G70" s="683">
        <f>SUM(G71:G73)</f>
        <v>0</v>
      </c>
      <c r="H70" s="683">
        <f>SUM(H71:H74)</f>
        <v>0</v>
      </c>
      <c r="I70" s="40">
        <f t="shared" si="1"/>
        <v>0</v>
      </c>
      <c r="J70" s="44">
        <f t="shared" si="2"/>
        <v>0</v>
      </c>
    </row>
    <row r="71" spans="1:10">
      <c r="A71" s="42" t="s">
        <v>90</v>
      </c>
      <c r="B71" s="45"/>
      <c r="C71" s="45"/>
      <c r="D71" s="684"/>
      <c r="E71" s="684"/>
      <c r="F71" s="40">
        <f t="shared" si="0"/>
        <v>0</v>
      </c>
      <c r="G71" s="684"/>
      <c r="H71" s="684"/>
      <c r="I71" s="40">
        <f t="shared" si="1"/>
        <v>0</v>
      </c>
      <c r="J71" s="44">
        <f t="shared" si="2"/>
        <v>0</v>
      </c>
    </row>
    <row r="72" spans="1:10">
      <c r="A72" s="51" t="s">
        <v>91</v>
      </c>
      <c r="B72" s="45"/>
      <c r="C72" s="45"/>
      <c r="D72" s="684"/>
      <c r="E72" s="684"/>
      <c r="F72" s="40">
        <f t="shared" si="0"/>
        <v>0</v>
      </c>
      <c r="G72" s="684"/>
      <c r="H72" s="684"/>
      <c r="I72" s="40">
        <f t="shared" si="1"/>
        <v>0</v>
      </c>
      <c r="J72" s="44">
        <f t="shared" si="2"/>
        <v>0</v>
      </c>
    </row>
    <row r="73" spans="1:10">
      <c r="A73" s="50" t="s">
        <v>92</v>
      </c>
      <c r="B73" s="45"/>
      <c r="C73" s="45"/>
      <c r="D73" s="684"/>
      <c r="E73" s="684"/>
      <c r="F73" s="40">
        <f t="shared" si="0"/>
        <v>0</v>
      </c>
      <c r="G73" s="684"/>
      <c r="H73" s="684"/>
      <c r="I73" s="40">
        <f t="shared" si="1"/>
        <v>0</v>
      </c>
      <c r="J73" s="44">
        <f t="shared" si="2"/>
        <v>0</v>
      </c>
    </row>
    <row r="74" spans="1:10">
      <c r="A74" s="52" t="s">
        <v>93</v>
      </c>
      <c r="B74" s="45"/>
      <c r="C74" s="45"/>
      <c r="D74" s="684"/>
      <c r="E74" s="684"/>
      <c r="F74" s="40">
        <f t="shared" si="0"/>
        <v>0</v>
      </c>
      <c r="G74" s="684"/>
      <c r="H74" s="684"/>
      <c r="I74" s="40">
        <f t="shared" si="1"/>
        <v>0</v>
      </c>
      <c r="J74" s="44">
        <f t="shared" si="2"/>
        <v>0</v>
      </c>
    </row>
    <row r="75" spans="1:10">
      <c r="A75" s="53" t="s">
        <v>94</v>
      </c>
      <c r="B75" s="54">
        <f>+B74+B13</f>
        <v>113588837.09</v>
      </c>
      <c r="C75" s="54">
        <f>+C74+C13</f>
        <v>113588837.09</v>
      </c>
      <c r="D75" s="682">
        <f>+D74+D13</f>
        <v>10364810.24</v>
      </c>
      <c r="E75" s="682">
        <f>+E74+E13</f>
        <v>0</v>
      </c>
      <c r="F75" s="56">
        <f t="shared" si="0"/>
        <v>9.124849329857683E-2</v>
      </c>
      <c r="G75" s="682">
        <f>+G74+G13</f>
        <v>29995161.239999998</v>
      </c>
      <c r="H75" s="682">
        <f>+H74+H13</f>
        <v>0</v>
      </c>
      <c r="I75" s="56">
        <f t="shared" si="1"/>
        <v>0.26406786096624874</v>
      </c>
      <c r="J75" s="57">
        <f t="shared" si="2"/>
        <v>83593675.850000009</v>
      </c>
    </row>
    <row r="76" spans="1:10">
      <c r="A76" s="58" t="s">
        <v>95</v>
      </c>
      <c r="B76" s="41">
        <f>+B77+B80</f>
        <v>0</v>
      </c>
      <c r="C76" s="41">
        <f>+C77+C80</f>
        <v>0</v>
      </c>
      <c r="D76" s="685">
        <f>+D77+D80</f>
        <v>0</v>
      </c>
      <c r="E76" s="685">
        <f>+E77+E80</f>
        <v>0</v>
      </c>
      <c r="F76" s="59">
        <f t="shared" si="0"/>
        <v>0</v>
      </c>
      <c r="G76" s="685">
        <f>+G77+G80</f>
        <v>0</v>
      </c>
      <c r="H76" s="685">
        <f>+H77+H80</f>
        <v>0</v>
      </c>
      <c r="I76" s="59">
        <f t="shared" si="1"/>
        <v>0</v>
      </c>
      <c r="J76" s="41">
        <f t="shared" si="2"/>
        <v>0</v>
      </c>
    </row>
    <row r="77" spans="1:10">
      <c r="A77" s="42" t="s">
        <v>96</v>
      </c>
      <c r="B77" s="44">
        <f>SUM(B78:B79)</f>
        <v>0</v>
      </c>
      <c r="C77" s="44">
        <f>SUM(C78:C79)</f>
        <v>0</v>
      </c>
      <c r="D77" s="683">
        <f>SUM(D78:D79)</f>
        <v>0</v>
      </c>
      <c r="E77" s="683">
        <f>SUM(E78:E79)</f>
        <v>0</v>
      </c>
      <c r="F77" s="60">
        <f t="shared" si="0"/>
        <v>0</v>
      </c>
      <c r="G77" s="683">
        <f>SUM(G78:G79)</f>
        <v>0</v>
      </c>
      <c r="H77" s="683">
        <f>SUM(H78:H79)</f>
        <v>0</v>
      </c>
      <c r="I77" s="60">
        <f t="shared" si="1"/>
        <v>0</v>
      </c>
      <c r="J77" s="44">
        <f t="shared" si="2"/>
        <v>0</v>
      </c>
    </row>
    <row r="78" spans="1:10">
      <c r="A78" s="42" t="s">
        <v>97</v>
      </c>
      <c r="B78" s="61"/>
      <c r="C78" s="61"/>
      <c r="D78" s="684"/>
      <c r="E78" s="684"/>
      <c r="F78" s="40">
        <f t="shared" ref="F78:F88" si="3">IF(C78=0,0,+D78/C78)</f>
        <v>0</v>
      </c>
      <c r="G78" s="684"/>
      <c r="H78" s="684"/>
      <c r="I78" s="40">
        <f t="shared" ref="I78:I88" si="4">IF(C78=0,0,G78/C78)</f>
        <v>0</v>
      </c>
      <c r="J78" s="44">
        <f t="shared" ref="J78:J88" si="5">+C78-G78</f>
        <v>0</v>
      </c>
    </row>
    <row r="79" spans="1:10">
      <c r="A79" s="62" t="s">
        <v>98</v>
      </c>
      <c r="B79" s="61"/>
      <c r="C79" s="61"/>
      <c r="D79" s="684"/>
      <c r="E79" s="684"/>
      <c r="F79" s="40">
        <f t="shared" si="3"/>
        <v>0</v>
      </c>
      <c r="G79" s="684"/>
      <c r="H79" s="684"/>
      <c r="I79" s="40">
        <f t="shared" si="4"/>
        <v>0</v>
      </c>
      <c r="J79" s="44">
        <f t="shared" si="5"/>
        <v>0</v>
      </c>
    </row>
    <row r="80" spans="1:10">
      <c r="A80" s="42" t="s">
        <v>99</v>
      </c>
      <c r="B80" s="44">
        <f>SUM(B81:B82)</f>
        <v>0</v>
      </c>
      <c r="C80" s="44">
        <f>SUM(C81:C82)</f>
        <v>0</v>
      </c>
      <c r="D80" s="683">
        <f>SUM(D81:D82)</f>
        <v>0</v>
      </c>
      <c r="E80" s="683">
        <f>SUM(E81:E82)</f>
        <v>0</v>
      </c>
      <c r="F80" s="60">
        <f t="shared" si="3"/>
        <v>0</v>
      </c>
      <c r="G80" s="683">
        <f>SUM(G81:G82)</f>
        <v>0</v>
      </c>
      <c r="H80" s="683">
        <f>SUM(H81:H82)</f>
        <v>0</v>
      </c>
      <c r="I80" s="60">
        <f t="shared" si="4"/>
        <v>0</v>
      </c>
      <c r="J80" s="44">
        <f t="shared" si="5"/>
        <v>0</v>
      </c>
    </row>
    <row r="81" spans="1:10">
      <c r="A81" s="42" t="s">
        <v>97</v>
      </c>
      <c r="B81" s="61"/>
      <c r="C81" s="61"/>
      <c r="D81" s="684"/>
      <c r="E81" s="684"/>
      <c r="F81" s="40">
        <f t="shared" si="3"/>
        <v>0</v>
      </c>
      <c r="G81" s="684"/>
      <c r="H81" s="684"/>
      <c r="I81" s="40">
        <f t="shared" si="4"/>
        <v>0</v>
      </c>
      <c r="J81" s="44">
        <f t="shared" si="5"/>
        <v>0</v>
      </c>
    </row>
    <row r="82" spans="1:10">
      <c r="A82" s="62" t="s">
        <v>98</v>
      </c>
      <c r="B82" s="63"/>
      <c r="C82" s="63"/>
      <c r="D82" s="684"/>
      <c r="E82" s="684"/>
      <c r="F82" s="40">
        <f t="shared" si="3"/>
        <v>0</v>
      </c>
      <c r="G82" s="684"/>
      <c r="H82" s="684"/>
      <c r="I82" s="40">
        <f t="shared" si="4"/>
        <v>0</v>
      </c>
      <c r="J82" s="44">
        <f t="shared" si="5"/>
        <v>0</v>
      </c>
    </row>
    <row r="83" spans="1:10">
      <c r="A83" s="53" t="s">
        <v>100</v>
      </c>
      <c r="B83" s="54">
        <f>+B75+B76</f>
        <v>113588837.09</v>
      </c>
      <c r="C83" s="54">
        <f>+C75+C76</f>
        <v>113588837.09</v>
      </c>
      <c r="D83" s="682">
        <f>+D75+D76</f>
        <v>10364810.24</v>
      </c>
      <c r="E83" s="682">
        <f>+E75+E76</f>
        <v>0</v>
      </c>
      <c r="F83" s="56">
        <f t="shared" si="3"/>
        <v>9.124849329857683E-2</v>
      </c>
      <c r="G83" s="682">
        <f>+G75+G76</f>
        <v>29995161.239999998</v>
      </c>
      <c r="H83" s="682">
        <f>+H75+H76</f>
        <v>0</v>
      </c>
      <c r="I83" s="56">
        <f t="shared" si="4"/>
        <v>0.26406786096624874</v>
      </c>
      <c r="J83" s="57">
        <f t="shared" si="5"/>
        <v>83593675.850000009</v>
      </c>
    </row>
    <row r="84" spans="1:10">
      <c r="A84" s="64" t="s">
        <v>101</v>
      </c>
      <c r="B84" s="65" t="str">
        <f>IF(B$83&lt;&gt;B$113,"Verifique!","")</f>
        <v>Verifique!</v>
      </c>
      <c r="C84" s="66"/>
      <c r="D84" s="682">
        <f>IF(G113&lt;D83,D83-G113,0)</f>
        <v>3797148.6400000006</v>
      </c>
      <c r="E84" s="682"/>
      <c r="F84" s="40">
        <f t="shared" si="3"/>
        <v>0</v>
      </c>
      <c r="G84" s="682" t="e">
        <f>IF(H113&lt;G83,G83-H113,0)</f>
        <v>#REF!</v>
      </c>
      <c r="H84" s="682"/>
      <c r="I84" s="40">
        <f t="shared" si="4"/>
        <v>0</v>
      </c>
      <c r="J84" s="44" t="e">
        <f t="shared" si="5"/>
        <v>#REF!</v>
      </c>
    </row>
    <row r="85" spans="1:10">
      <c r="A85" s="67" t="s">
        <v>102</v>
      </c>
      <c r="B85" s="54">
        <f>SUM(B83:B84)</f>
        <v>113588837.09</v>
      </c>
      <c r="C85" s="54">
        <v>0</v>
      </c>
      <c r="D85" s="682">
        <f>SUM(D83:E84)</f>
        <v>14161958.880000001</v>
      </c>
      <c r="E85" s="682"/>
      <c r="F85" s="56">
        <f t="shared" si="3"/>
        <v>0</v>
      </c>
      <c r="G85" s="682" t="e">
        <f>SUM(G83:H84)</f>
        <v>#REF!</v>
      </c>
      <c r="H85" s="682"/>
      <c r="I85" s="56">
        <f t="shared" si="4"/>
        <v>0</v>
      </c>
      <c r="J85" s="57" t="e">
        <f t="shared" si="5"/>
        <v>#REF!</v>
      </c>
    </row>
    <row r="86" spans="1:10" ht="25.5">
      <c r="A86" s="68" t="s">
        <v>103</v>
      </c>
      <c r="B86" s="69"/>
      <c r="C86" s="69"/>
      <c r="D86" s="681"/>
      <c r="E86" s="681"/>
      <c r="F86" s="56">
        <f t="shared" si="3"/>
        <v>0</v>
      </c>
      <c r="G86" s="681"/>
      <c r="H86" s="681"/>
      <c r="I86" s="56">
        <f t="shared" si="4"/>
        <v>0</v>
      </c>
      <c r="J86" s="44">
        <f t="shared" si="5"/>
        <v>0</v>
      </c>
    </row>
    <row r="87" spans="1:10">
      <c r="A87" s="70" t="s">
        <v>104</v>
      </c>
      <c r="B87" s="69"/>
      <c r="C87" s="69"/>
      <c r="D87" s="681"/>
      <c r="E87" s="681"/>
      <c r="F87" s="56">
        <f t="shared" si="3"/>
        <v>0</v>
      </c>
      <c r="G87" s="681"/>
      <c r="H87" s="681"/>
      <c r="I87" s="56">
        <f t="shared" si="4"/>
        <v>0</v>
      </c>
      <c r="J87" s="57">
        <f t="shared" si="5"/>
        <v>0</v>
      </c>
    </row>
    <row r="88" spans="1:10">
      <c r="A88" s="71" t="s">
        <v>105</v>
      </c>
      <c r="B88" s="69"/>
      <c r="C88" s="69"/>
      <c r="D88" s="681"/>
      <c r="E88" s="681"/>
      <c r="F88" s="56">
        <f t="shared" si="3"/>
        <v>0</v>
      </c>
      <c r="G88" s="681"/>
      <c r="H88" s="681"/>
      <c r="I88" s="56">
        <f t="shared" si="4"/>
        <v>0</v>
      </c>
      <c r="J88" s="57">
        <f t="shared" si="5"/>
        <v>0</v>
      </c>
    </row>
    <row r="89" spans="1:10" ht="6.75" customHeight="1"/>
    <row r="90" spans="1:10">
      <c r="A90" s="72"/>
      <c r="B90" s="73" t="s">
        <v>106</v>
      </c>
      <c r="C90" s="73" t="s">
        <v>107</v>
      </c>
      <c r="D90" s="73" t="s">
        <v>106</v>
      </c>
      <c r="E90" s="679" t="s">
        <v>108</v>
      </c>
      <c r="F90" s="679"/>
      <c r="G90" s="679" t="s">
        <v>109</v>
      </c>
      <c r="H90" s="679"/>
      <c r="I90" s="679"/>
      <c r="J90" s="74" t="s">
        <v>25</v>
      </c>
    </row>
    <row r="91" spans="1:10">
      <c r="A91" s="75" t="s">
        <v>110</v>
      </c>
      <c r="B91" s="76" t="s">
        <v>27</v>
      </c>
      <c r="C91" s="76" t="s">
        <v>111</v>
      </c>
      <c r="D91" s="76" t="s">
        <v>28</v>
      </c>
      <c r="E91" s="77" t="s">
        <v>29</v>
      </c>
      <c r="F91" s="77" t="s">
        <v>31</v>
      </c>
      <c r="G91" s="77" t="s">
        <v>29</v>
      </c>
      <c r="H91" s="77" t="s">
        <v>31</v>
      </c>
      <c r="I91" s="77" t="s">
        <v>30</v>
      </c>
      <c r="J91" s="77"/>
    </row>
    <row r="92" spans="1:10">
      <c r="A92" s="78"/>
      <c r="B92" s="79" t="s">
        <v>112</v>
      </c>
      <c r="C92" s="79" t="s">
        <v>113</v>
      </c>
      <c r="D92" s="79" t="s">
        <v>114</v>
      </c>
      <c r="E92" s="79"/>
      <c r="F92" s="79"/>
      <c r="G92" s="79"/>
      <c r="H92" s="79" t="s">
        <v>115</v>
      </c>
      <c r="I92" s="80" t="s">
        <v>116</v>
      </c>
      <c r="J92" s="80" t="s">
        <v>117</v>
      </c>
    </row>
    <row r="93" spans="1:10">
      <c r="A93" s="81" t="s">
        <v>118</v>
      </c>
      <c r="B93" s="43">
        <f>+B94+B98+B102+B103</f>
        <v>113428837.09</v>
      </c>
      <c r="C93" s="43">
        <f>+C94+C98+C102+C103</f>
        <v>0</v>
      </c>
      <c r="D93" s="43">
        <f>SUM(B93:C93)</f>
        <v>113428837.09</v>
      </c>
      <c r="E93" s="43">
        <f>+E94+E98+E102+E103</f>
        <v>8010546.5800000001</v>
      </c>
      <c r="F93" s="43">
        <f>+F94+F98+F102+F103</f>
        <v>32217730.630000003</v>
      </c>
      <c r="G93" s="43">
        <f>+G94+G98+G102+G103</f>
        <v>6567661.5999999996</v>
      </c>
      <c r="H93" s="43" t="e">
        <f>+H94+H98+#REF!+H103</f>
        <v>#REF!</v>
      </c>
      <c r="I93" s="82" t="e">
        <f>IF(D93=0,0,+H93/D93)</f>
        <v>#REF!</v>
      </c>
      <c r="J93" s="83" t="e">
        <f>+D93-H93</f>
        <v>#REF!</v>
      </c>
    </row>
    <row r="94" spans="1:10">
      <c r="A94" s="84" t="s">
        <v>119</v>
      </c>
      <c r="B94" s="43">
        <f>SUM(B95:B97)</f>
        <v>69029837.090000004</v>
      </c>
      <c r="C94" s="43">
        <f>SUM(C95:C97)</f>
        <v>0</v>
      </c>
      <c r="D94" s="43">
        <f t="shared" ref="D94:D114" si="6">SUM(B94:C94)</f>
        <v>69029837.090000004</v>
      </c>
      <c r="E94" s="43">
        <f>SUM(E95:E97)</f>
        <v>8008721.5800000001</v>
      </c>
      <c r="F94" s="43">
        <f>SUM(F95:F97)</f>
        <v>30434892.240000002</v>
      </c>
      <c r="G94" s="43">
        <f>SUM(G95:G97)</f>
        <v>6498046.5999999996</v>
      </c>
      <c r="H94" s="43">
        <f>SUM(H95:H97)</f>
        <v>20332000.530000001</v>
      </c>
      <c r="I94" s="82">
        <f t="shared" ref="I94:I115" si="7">IF(D94=0,0,+H94/D94)</f>
        <v>0.29453930919019067</v>
      </c>
      <c r="J94" s="83">
        <f t="shared" ref="J94:J114" si="8">+D94-H94</f>
        <v>48697836.560000002</v>
      </c>
    </row>
    <row r="95" spans="1:10">
      <c r="A95" s="84" t="s">
        <v>120</v>
      </c>
      <c r="B95" s="46">
        <v>33367550</v>
      </c>
      <c r="C95" s="46"/>
      <c r="D95" s="43">
        <f t="shared" si="6"/>
        <v>33367550</v>
      </c>
      <c r="E95" s="46">
        <v>4455861.26</v>
      </c>
      <c r="F95" s="46">
        <v>15630567.310000001</v>
      </c>
      <c r="G95" s="46">
        <v>4455861.26</v>
      </c>
      <c r="H95" s="46">
        <v>15630567.310000001</v>
      </c>
      <c r="I95" s="82">
        <f t="shared" si="7"/>
        <v>0.4684361695719344</v>
      </c>
      <c r="J95" s="44">
        <f t="shared" si="8"/>
        <v>17736982.689999998</v>
      </c>
    </row>
    <row r="96" spans="1:10">
      <c r="A96" s="84" t="s">
        <v>121</v>
      </c>
      <c r="B96" s="46"/>
      <c r="C96" s="46"/>
      <c r="D96" s="43">
        <f t="shared" si="6"/>
        <v>0</v>
      </c>
      <c r="E96" s="46"/>
      <c r="F96" s="46"/>
      <c r="G96" s="46"/>
      <c r="H96" s="46"/>
      <c r="I96" s="82">
        <f t="shared" si="7"/>
        <v>0</v>
      </c>
      <c r="J96" s="44">
        <f t="shared" si="8"/>
        <v>0</v>
      </c>
    </row>
    <row r="97" spans="1:10">
      <c r="A97" s="84" t="s">
        <v>122</v>
      </c>
      <c r="B97" s="46">
        <v>35662287.090000004</v>
      </c>
      <c r="C97" s="46"/>
      <c r="D97" s="43">
        <f t="shared" si="6"/>
        <v>35662287.090000004</v>
      </c>
      <c r="E97" s="46">
        <v>3552860.32</v>
      </c>
      <c r="F97" s="46">
        <v>14804324.93</v>
      </c>
      <c r="G97" s="46">
        <v>2042185.34</v>
      </c>
      <c r="H97" s="46">
        <v>4701433.22</v>
      </c>
      <c r="I97" s="82">
        <f t="shared" si="7"/>
        <v>0.1318320725795043</v>
      </c>
      <c r="J97" s="44">
        <f t="shared" si="8"/>
        <v>30960853.870000005</v>
      </c>
    </row>
    <row r="98" spans="1:10">
      <c r="A98" s="84" t="s">
        <v>123</v>
      </c>
      <c r="B98" s="43">
        <f>SUM(B99:B101)</f>
        <v>43607000</v>
      </c>
      <c r="C98" s="43">
        <f>SUM(C99:C101)</f>
        <v>0</v>
      </c>
      <c r="D98" s="43">
        <f t="shared" si="6"/>
        <v>43607000</v>
      </c>
      <c r="E98" s="43">
        <f>SUM(E99:E101)</f>
        <v>1825</v>
      </c>
      <c r="F98" s="43">
        <f>SUM(F99:F101)</f>
        <v>1782838.3900000001</v>
      </c>
      <c r="G98" s="43">
        <f>SUM(G99:G101)</f>
        <v>69615</v>
      </c>
      <c r="H98" s="43">
        <f>SUM(H99:H102)</f>
        <v>372321.43000000005</v>
      </c>
      <c r="I98" s="82">
        <f t="shared" si="7"/>
        <v>8.5381115417249541E-3</v>
      </c>
      <c r="J98" s="83">
        <f t="shared" si="8"/>
        <v>43234678.57</v>
      </c>
    </row>
    <row r="99" spans="1:10">
      <c r="A99" s="84" t="s">
        <v>124</v>
      </c>
      <c r="B99" s="46">
        <v>43166000</v>
      </c>
      <c r="C99" s="46"/>
      <c r="D99" s="43">
        <f t="shared" si="6"/>
        <v>43166000</v>
      </c>
      <c r="E99" s="46">
        <v>1825</v>
      </c>
      <c r="F99" s="46">
        <v>1721991.36</v>
      </c>
      <c r="G99" s="46">
        <v>69615</v>
      </c>
      <c r="H99" s="46">
        <v>311474.40000000002</v>
      </c>
      <c r="I99" s="82">
        <f t="shared" si="7"/>
        <v>7.2157346059398605E-3</v>
      </c>
      <c r="J99" s="44">
        <f t="shared" si="8"/>
        <v>42854525.600000001</v>
      </c>
    </row>
    <row r="100" spans="1:10">
      <c r="A100" s="84" t="s">
        <v>125</v>
      </c>
      <c r="B100" s="46">
        <v>291000</v>
      </c>
      <c r="C100" s="46"/>
      <c r="D100" s="43">
        <f t="shared" si="6"/>
        <v>291000</v>
      </c>
      <c r="E100" s="46"/>
      <c r="F100" s="46"/>
      <c r="G100" s="46"/>
      <c r="H100" s="46"/>
      <c r="I100" s="82">
        <f t="shared" si="7"/>
        <v>0</v>
      </c>
      <c r="J100" s="44">
        <f t="shared" si="8"/>
        <v>291000</v>
      </c>
    </row>
    <row r="101" spans="1:10">
      <c r="A101" s="84" t="s">
        <v>126</v>
      </c>
      <c r="B101" s="46">
        <v>150000</v>
      </c>
      <c r="C101" s="46"/>
      <c r="D101" s="43">
        <f t="shared" si="6"/>
        <v>150000</v>
      </c>
      <c r="E101" s="46"/>
      <c r="F101" s="46">
        <v>60847.03</v>
      </c>
      <c r="G101" s="46"/>
      <c r="H101" s="674">
        <v>60847.03</v>
      </c>
      <c r="I101" s="82">
        <f>IF(D101=0,0,+H102/D101)</f>
        <v>0</v>
      </c>
      <c r="J101" s="44">
        <f>+D101-H102</f>
        <v>150000</v>
      </c>
    </row>
    <row r="102" spans="1:10">
      <c r="A102" s="84" t="s">
        <v>127</v>
      </c>
      <c r="B102" s="85">
        <v>792000</v>
      </c>
      <c r="C102" s="85"/>
      <c r="D102" s="43">
        <f t="shared" si="6"/>
        <v>792000</v>
      </c>
      <c r="E102" s="85"/>
      <c r="F102" s="85"/>
      <c r="G102" s="85"/>
      <c r="H102" s="46">
        <v>0</v>
      </c>
      <c r="I102" s="82" t="e">
        <f>IF(D102=0,0,+#REF!/D102)</f>
        <v>#REF!</v>
      </c>
      <c r="J102" s="44" t="e">
        <f>+D102-#REF!</f>
        <v>#REF!</v>
      </c>
    </row>
    <row r="103" spans="1:10">
      <c r="A103" s="84" t="s">
        <v>128</v>
      </c>
      <c r="B103" s="85"/>
      <c r="C103" s="85"/>
      <c r="D103" s="43">
        <f t="shared" si="6"/>
        <v>0</v>
      </c>
      <c r="E103" s="85"/>
      <c r="F103" s="85"/>
      <c r="G103" s="85"/>
      <c r="H103" s="85"/>
      <c r="I103" s="82">
        <f t="shared" si="7"/>
        <v>0</v>
      </c>
      <c r="J103" s="44">
        <f t="shared" si="8"/>
        <v>0</v>
      </c>
    </row>
    <row r="104" spans="1:10">
      <c r="A104" s="84" t="s">
        <v>129</v>
      </c>
      <c r="B104" s="85"/>
      <c r="C104" s="85"/>
      <c r="D104" s="43">
        <f t="shared" si="6"/>
        <v>0</v>
      </c>
      <c r="E104" s="85"/>
      <c r="F104" s="85"/>
      <c r="G104" s="85"/>
      <c r="H104" s="85"/>
      <c r="I104" s="82">
        <f t="shared" si="7"/>
        <v>0</v>
      </c>
      <c r="J104" s="44">
        <f t="shared" si="8"/>
        <v>0</v>
      </c>
    </row>
    <row r="105" spans="1:10">
      <c r="A105" s="86" t="s">
        <v>130</v>
      </c>
      <c r="B105" s="87">
        <f>+B93+B104</f>
        <v>113428837.09</v>
      </c>
      <c r="C105" s="87">
        <f>+C93+C104</f>
        <v>0</v>
      </c>
      <c r="D105" s="87">
        <f t="shared" si="6"/>
        <v>113428837.09</v>
      </c>
      <c r="E105" s="87">
        <f>+E93+E104</f>
        <v>8010546.5800000001</v>
      </c>
      <c r="F105" s="87">
        <f>+F93+F104</f>
        <v>32217730.630000003</v>
      </c>
      <c r="G105" s="87">
        <f>+G93+G104</f>
        <v>6567661.5999999996</v>
      </c>
      <c r="H105" s="87" t="e">
        <f>+H93+H104</f>
        <v>#REF!</v>
      </c>
      <c r="I105" s="88" t="e">
        <f t="shared" si="7"/>
        <v>#REF!</v>
      </c>
      <c r="J105" s="87" t="e">
        <f t="shared" si="8"/>
        <v>#REF!</v>
      </c>
    </row>
    <row r="106" spans="1:10">
      <c r="A106" s="58" t="s">
        <v>131</v>
      </c>
      <c r="B106" s="89">
        <f>+B107+B110</f>
        <v>0</v>
      </c>
      <c r="C106" s="89">
        <f>+C107+C110</f>
        <v>0</v>
      </c>
      <c r="D106" s="89">
        <f t="shared" si="6"/>
        <v>0</v>
      </c>
      <c r="E106" s="89">
        <f>+E107+E110</f>
        <v>0</v>
      </c>
      <c r="F106" s="89">
        <f>+F107+F110</f>
        <v>0</v>
      </c>
      <c r="G106" s="89">
        <f>+G107+G110</f>
        <v>0</v>
      </c>
      <c r="H106" s="89">
        <f>+H107+H110</f>
        <v>0</v>
      </c>
      <c r="I106" s="90">
        <f t="shared" si="7"/>
        <v>0</v>
      </c>
      <c r="J106" s="89">
        <f t="shared" si="8"/>
        <v>0</v>
      </c>
    </row>
    <row r="107" spans="1:10">
      <c r="A107" s="42" t="s">
        <v>132</v>
      </c>
      <c r="B107" s="44">
        <f>SUM(B108:B109)</f>
        <v>0</v>
      </c>
      <c r="C107" s="44">
        <f>SUM(C108:C109)</f>
        <v>0</v>
      </c>
      <c r="D107" s="83">
        <f t="shared" si="6"/>
        <v>0</v>
      </c>
      <c r="E107" s="44">
        <f>SUM(E108:E109)</f>
        <v>0</v>
      </c>
      <c r="F107" s="44">
        <f>SUM(F108:F109)</f>
        <v>0</v>
      </c>
      <c r="G107" s="44">
        <f>SUM(G108:G109)</f>
        <v>0</v>
      </c>
      <c r="H107" s="44">
        <f>SUM(H108:H109)</f>
        <v>0</v>
      </c>
      <c r="I107" s="91">
        <f t="shared" si="7"/>
        <v>0</v>
      </c>
      <c r="J107" s="83">
        <f t="shared" si="8"/>
        <v>0</v>
      </c>
    </row>
    <row r="108" spans="1:10">
      <c r="A108" s="42" t="s">
        <v>133</v>
      </c>
      <c r="B108" s="61"/>
      <c r="C108" s="61"/>
      <c r="D108" s="43">
        <f t="shared" si="6"/>
        <v>0</v>
      </c>
      <c r="E108" s="61"/>
      <c r="F108" s="61"/>
      <c r="G108" s="61"/>
      <c r="H108" s="61"/>
      <c r="I108" s="82">
        <f t="shared" si="7"/>
        <v>0</v>
      </c>
      <c r="J108" s="44">
        <f t="shared" si="8"/>
        <v>0</v>
      </c>
    </row>
    <row r="109" spans="1:10">
      <c r="A109" s="42" t="s">
        <v>134</v>
      </c>
      <c r="B109" s="61"/>
      <c r="C109" s="61"/>
      <c r="D109" s="43">
        <f t="shared" si="6"/>
        <v>0</v>
      </c>
      <c r="E109" s="61"/>
      <c r="F109" s="61"/>
      <c r="G109" s="61"/>
      <c r="H109" s="61"/>
      <c r="I109" s="82">
        <f t="shared" si="7"/>
        <v>0</v>
      </c>
      <c r="J109" s="44">
        <f t="shared" si="8"/>
        <v>0</v>
      </c>
    </row>
    <row r="110" spans="1:10">
      <c r="A110" s="42" t="s">
        <v>135</v>
      </c>
      <c r="B110" s="44">
        <f>SUM(B111:B112)</f>
        <v>0</v>
      </c>
      <c r="C110" s="44">
        <f>SUM(C111:C112)</f>
        <v>0</v>
      </c>
      <c r="D110" s="83">
        <f t="shared" si="6"/>
        <v>0</v>
      </c>
      <c r="E110" s="44">
        <f>SUM(E111:E112)</f>
        <v>0</v>
      </c>
      <c r="F110" s="44">
        <f>SUM(F111:F112)</f>
        <v>0</v>
      </c>
      <c r="G110" s="44">
        <f>SUM(G111:G112)</f>
        <v>0</v>
      </c>
      <c r="H110" s="44">
        <f>SUM(H111:H112)</f>
        <v>0</v>
      </c>
      <c r="I110" s="91">
        <f t="shared" si="7"/>
        <v>0</v>
      </c>
      <c r="J110" s="83">
        <f t="shared" si="8"/>
        <v>0</v>
      </c>
    </row>
    <row r="111" spans="1:10">
      <c r="A111" s="42" t="s">
        <v>133</v>
      </c>
      <c r="B111" s="85"/>
      <c r="C111" s="85"/>
      <c r="D111" s="43">
        <f t="shared" si="6"/>
        <v>0</v>
      </c>
      <c r="E111" s="85"/>
      <c r="F111" s="85"/>
      <c r="G111" s="85"/>
      <c r="H111" s="85"/>
      <c r="I111" s="82">
        <f t="shared" si="7"/>
        <v>0</v>
      </c>
      <c r="J111" s="44">
        <f t="shared" si="8"/>
        <v>0</v>
      </c>
    </row>
    <row r="112" spans="1:10">
      <c r="A112" s="92" t="s">
        <v>134</v>
      </c>
      <c r="B112" s="93"/>
      <c r="C112" s="93"/>
      <c r="D112" s="43">
        <f t="shared" si="6"/>
        <v>0</v>
      </c>
      <c r="E112" s="93"/>
      <c r="F112" s="93"/>
      <c r="G112" s="93"/>
      <c r="H112" s="93"/>
      <c r="I112" s="82">
        <f t="shared" si="7"/>
        <v>0</v>
      </c>
      <c r="J112" s="44">
        <f t="shared" si="8"/>
        <v>0</v>
      </c>
    </row>
    <row r="113" spans="1:10">
      <c r="A113" s="94" t="s">
        <v>136</v>
      </c>
      <c r="B113" s="95">
        <f>+B105+B106</f>
        <v>113428837.09</v>
      </c>
      <c r="C113" s="95">
        <f>+C105+C106</f>
        <v>0</v>
      </c>
      <c r="D113" s="87">
        <f t="shared" si="6"/>
        <v>113428837.09</v>
      </c>
      <c r="E113" s="95">
        <f>+E105+E106</f>
        <v>8010546.5800000001</v>
      </c>
      <c r="F113" s="95">
        <f>+F105+F106</f>
        <v>32217730.630000003</v>
      </c>
      <c r="G113" s="95">
        <f>+G105+G106</f>
        <v>6567661.5999999996</v>
      </c>
      <c r="H113" s="95" t="e">
        <f>+H105+H106</f>
        <v>#REF!</v>
      </c>
      <c r="I113" s="88" t="e">
        <f t="shared" si="7"/>
        <v>#REF!</v>
      </c>
      <c r="J113" s="87" t="e">
        <f t="shared" si="8"/>
        <v>#REF!</v>
      </c>
    </row>
    <row r="114" spans="1:10">
      <c r="A114" s="94" t="s">
        <v>137</v>
      </c>
      <c r="B114" s="54" t="str">
        <f>IF(B$83&lt;&gt;B$113,"Verifique!","")</f>
        <v>Verifique!</v>
      </c>
      <c r="C114" s="66"/>
      <c r="D114" s="55">
        <f t="shared" si="6"/>
        <v>0</v>
      </c>
      <c r="E114" s="96"/>
      <c r="F114" s="96"/>
      <c r="G114" s="96"/>
      <c r="H114" s="96"/>
      <c r="I114" s="97">
        <f t="shared" si="7"/>
        <v>0</v>
      </c>
      <c r="J114" s="57">
        <f t="shared" si="8"/>
        <v>0</v>
      </c>
    </row>
    <row r="115" spans="1:10">
      <c r="A115" s="94" t="s">
        <v>138</v>
      </c>
      <c r="B115" s="95">
        <f>SUM(B113:B114)</f>
        <v>113428837.09</v>
      </c>
      <c r="C115" s="95">
        <f t="shared" ref="C115:H115" si="9">SUM(C113:C114)</f>
        <v>0</v>
      </c>
      <c r="D115" s="95">
        <f t="shared" si="9"/>
        <v>113428837.09</v>
      </c>
      <c r="E115" s="95">
        <f t="shared" si="9"/>
        <v>8010546.5800000001</v>
      </c>
      <c r="F115" s="95">
        <f t="shared" si="9"/>
        <v>32217730.630000003</v>
      </c>
      <c r="G115" s="95">
        <f t="shared" si="9"/>
        <v>6567661.5999999996</v>
      </c>
      <c r="H115" s="95" t="e">
        <f t="shared" si="9"/>
        <v>#REF!</v>
      </c>
      <c r="I115" s="98" t="e">
        <f t="shared" si="7"/>
        <v>#REF!</v>
      </c>
      <c r="J115" s="57" t="e">
        <f>SUM(J113:J114)</f>
        <v>#REF!</v>
      </c>
    </row>
    <row r="116" spans="1:10">
      <c r="A116" s="680" t="s">
        <v>139</v>
      </c>
      <c r="B116" s="680"/>
      <c r="C116" s="680"/>
      <c r="D116" s="680"/>
      <c r="E116" s="680"/>
      <c r="F116" s="680"/>
      <c r="G116" s="680"/>
      <c r="H116" s="680"/>
      <c r="I116" s="680"/>
      <c r="J116" s="680"/>
    </row>
  </sheetData>
  <sheetProtection password="DA51" sheet="1" objects="1" scenarios="1" formatColumns="0" formatRows="0" selectLockedCells="1"/>
  <mergeCells count="165"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workbookViewId="0">
      <selection activeCell="G67" sqref="G67"/>
    </sheetView>
  </sheetViews>
  <sheetFormatPr defaultRowHeight="15"/>
  <cols>
    <col min="1" max="1" width="43.28515625" style="99" customWidth="1"/>
    <col min="2" max="2" width="14.5703125" style="99" customWidth="1"/>
    <col min="3" max="3" width="15.28515625" style="99" customWidth="1"/>
    <col min="4" max="5" width="14.140625" style="99" customWidth="1"/>
    <col min="6" max="6" width="12.7109375" style="99" customWidth="1"/>
    <col min="7" max="7" width="13.85546875" style="99" customWidth="1"/>
    <col min="8" max="9" width="10.28515625" style="99" customWidth="1"/>
    <col min="10" max="10" width="14.5703125" style="99" customWidth="1"/>
    <col min="11" max="16384" width="9.140625" style="99"/>
  </cols>
  <sheetData>
    <row r="1" spans="1:10" ht="15.75">
      <c r="A1" s="100" t="s">
        <v>140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5.25" customHeight="1">
      <c r="A2" s="102"/>
      <c r="B2" s="101"/>
      <c r="C2" s="101"/>
      <c r="D2" s="101"/>
      <c r="E2" s="101"/>
      <c r="F2" s="101"/>
      <c r="G2" s="101"/>
      <c r="H2" s="101"/>
      <c r="I2" s="101"/>
      <c r="J2" s="101"/>
    </row>
    <row r="3" spans="1:10">
      <c r="A3" s="695" t="s">
        <v>911</v>
      </c>
      <c r="B3" s="695"/>
      <c r="C3" s="695"/>
      <c r="D3" s="695"/>
      <c r="E3" s="695"/>
      <c r="F3" s="695"/>
      <c r="G3" s="695"/>
      <c r="H3" s="695"/>
      <c r="I3" s="695"/>
      <c r="J3" s="695"/>
    </row>
    <row r="4" spans="1:10">
      <c r="A4" s="696" t="s">
        <v>0</v>
      </c>
      <c r="B4" s="696"/>
      <c r="C4" s="696"/>
      <c r="D4" s="696"/>
      <c r="E4" s="696"/>
      <c r="F4" s="696"/>
      <c r="G4" s="696"/>
      <c r="H4" s="696"/>
      <c r="I4" s="696"/>
      <c r="J4" s="696"/>
    </row>
    <row r="5" spans="1:10">
      <c r="A5" s="697" t="s">
        <v>141</v>
      </c>
      <c r="B5" s="697"/>
      <c r="C5" s="697"/>
      <c r="D5" s="697"/>
      <c r="E5" s="697"/>
      <c r="F5" s="697"/>
      <c r="G5" s="697"/>
      <c r="H5" s="697"/>
      <c r="I5" s="697"/>
      <c r="J5" s="697"/>
    </row>
    <row r="6" spans="1:10">
      <c r="A6" s="698" t="s">
        <v>21</v>
      </c>
      <c r="B6" s="698"/>
      <c r="C6" s="698"/>
      <c r="D6" s="698"/>
      <c r="E6" s="698"/>
      <c r="F6" s="698"/>
      <c r="G6" s="698"/>
      <c r="H6" s="698"/>
      <c r="I6" s="698"/>
      <c r="J6" s="698"/>
    </row>
    <row r="7" spans="1:10">
      <c r="A7" s="695" t="s">
        <v>913</v>
      </c>
      <c r="B7" s="695"/>
      <c r="C7" s="695"/>
      <c r="D7" s="695"/>
      <c r="E7" s="695"/>
      <c r="F7" s="695"/>
      <c r="G7" s="695"/>
      <c r="H7" s="695"/>
      <c r="I7" s="695"/>
      <c r="J7" s="695"/>
    </row>
    <row r="8" spans="1:10" ht="5.25" customHeight="1">
      <c r="A8" s="102"/>
      <c r="B8" s="101"/>
      <c r="C8" s="101"/>
      <c r="D8" s="101"/>
      <c r="E8" s="101"/>
      <c r="F8" s="101"/>
      <c r="G8" s="101"/>
      <c r="H8" s="101"/>
      <c r="I8" s="101"/>
      <c r="J8" s="101"/>
    </row>
    <row r="9" spans="1:10">
      <c r="A9" s="103" t="s">
        <v>142</v>
      </c>
      <c r="B9" s="104"/>
      <c r="C9" s="105"/>
      <c r="D9" s="105"/>
      <c r="E9" s="106"/>
      <c r="F9" s="105"/>
      <c r="G9" s="105"/>
      <c r="H9" s="107"/>
      <c r="I9" s="105"/>
      <c r="J9" s="108">
        <v>1</v>
      </c>
    </row>
    <row r="10" spans="1:10">
      <c r="A10" s="109"/>
      <c r="B10" s="110" t="s">
        <v>106</v>
      </c>
      <c r="C10" s="110" t="s">
        <v>106</v>
      </c>
      <c r="D10" s="699" t="s">
        <v>108</v>
      </c>
      <c r="E10" s="699"/>
      <c r="F10" s="699" t="s">
        <v>109</v>
      </c>
      <c r="G10" s="699"/>
      <c r="H10" s="699"/>
      <c r="I10" s="699"/>
      <c r="J10" s="111" t="s">
        <v>143</v>
      </c>
    </row>
    <row r="11" spans="1:10">
      <c r="A11" s="112" t="s">
        <v>144</v>
      </c>
      <c r="B11" s="113" t="s">
        <v>27</v>
      </c>
      <c r="C11" s="113" t="s">
        <v>28</v>
      </c>
      <c r="D11" s="113" t="s">
        <v>29</v>
      </c>
      <c r="E11" s="113" t="s">
        <v>31</v>
      </c>
      <c r="F11" s="113" t="s">
        <v>29</v>
      </c>
      <c r="G11" s="113" t="s">
        <v>31</v>
      </c>
      <c r="H11" s="113" t="s">
        <v>30</v>
      </c>
      <c r="I11" s="113" t="s">
        <v>30</v>
      </c>
      <c r="J11" s="114" t="s">
        <v>145</v>
      </c>
    </row>
    <row r="12" spans="1:10">
      <c r="A12" s="115"/>
      <c r="B12" s="116"/>
      <c r="C12" s="117" t="s">
        <v>32</v>
      </c>
      <c r="D12" s="117"/>
      <c r="E12" s="117"/>
      <c r="F12" s="117"/>
      <c r="G12" s="117" t="s">
        <v>33</v>
      </c>
      <c r="H12" s="117" t="s">
        <v>146</v>
      </c>
      <c r="I12" s="117" t="s">
        <v>34</v>
      </c>
      <c r="J12" s="118" t="s">
        <v>147</v>
      </c>
    </row>
    <row r="13" spans="1:10">
      <c r="A13" s="119" t="s">
        <v>148</v>
      </c>
      <c r="B13" s="120">
        <f t="shared" ref="B13:G13" si="0">+B15+B17+B19+B21+B23+B25+B27+B29+B31+B33+B35+B37+B39+B41+B43+B45+B47+B49+B51+B53+B55+B57+B59+B61+B63+B65+B67+B69+B71+B73</f>
        <v>113428837.09</v>
      </c>
      <c r="C13" s="120">
        <f t="shared" si="0"/>
        <v>113428837.09</v>
      </c>
      <c r="D13" s="120">
        <f t="shared" si="0"/>
        <v>8010546.5800000001</v>
      </c>
      <c r="E13" s="120">
        <f t="shared" si="0"/>
        <v>32217730.629999999</v>
      </c>
      <c r="F13" s="120">
        <f t="shared" si="0"/>
        <v>6567661.6000000006</v>
      </c>
      <c r="G13" s="120">
        <f t="shared" si="0"/>
        <v>20704321.960000001</v>
      </c>
      <c r="H13" s="121">
        <f>IF(G$76=0,0,+G13/G$76)</f>
        <v>1</v>
      </c>
      <c r="I13" s="122">
        <f>IF(C13=0,0,+H13/C13)</f>
        <v>8.8161002585837234E-9</v>
      </c>
      <c r="J13" s="120">
        <f>+C13-G13</f>
        <v>92724515.129999995</v>
      </c>
    </row>
    <row r="14" spans="1:10" ht="5.25" customHeight="1">
      <c r="A14" s="102"/>
      <c r="B14" s="123"/>
      <c r="C14" s="101"/>
      <c r="D14" s="123"/>
      <c r="E14" s="101"/>
      <c r="F14" s="123"/>
      <c r="G14" s="101"/>
      <c r="H14" s="123"/>
      <c r="I14" s="101"/>
      <c r="J14" s="123"/>
    </row>
    <row r="15" spans="1:10">
      <c r="A15" s="104" t="s">
        <v>149</v>
      </c>
      <c r="B15" s="124">
        <v>2200000</v>
      </c>
      <c r="C15" s="125">
        <v>2200000</v>
      </c>
      <c r="D15" s="124"/>
      <c r="E15" s="125"/>
      <c r="F15" s="124"/>
      <c r="G15" s="125"/>
      <c r="H15" s="126">
        <f>IF(G$76=0,0,+G15/G$76)</f>
        <v>0</v>
      </c>
      <c r="I15" s="122">
        <f>IF(C15=0,0,+H15/C15)</f>
        <v>0</v>
      </c>
      <c r="J15" s="127">
        <f>+C15-G15</f>
        <v>2200000</v>
      </c>
    </row>
    <row r="16" spans="1:10" ht="5.25" customHeight="1">
      <c r="A16" s="102"/>
      <c r="B16" s="123"/>
      <c r="C16" s="101"/>
      <c r="D16" s="123"/>
      <c r="E16" s="101"/>
      <c r="F16" s="123"/>
      <c r="G16" s="101"/>
      <c r="H16" s="123"/>
      <c r="I16" s="101"/>
      <c r="J16" s="123"/>
    </row>
    <row r="17" spans="1:10">
      <c r="A17" s="104" t="s">
        <v>150</v>
      </c>
      <c r="B17" s="124"/>
      <c r="C17" s="125"/>
      <c r="D17" s="124"/>
      <c r="E17" s="125"/>
      <c r="F17" s="124"/>
      <c r="G17" s="125"/>
      <c r="H17" s="126">
        <f>IF(G$76=0,0,+G17/G$76)</f>
        <v>0</v>
      </c>
      <c r="I17" s="122">
        <f>IF(C17=0,0,+H17/C17)</f>
        <v>0</v>
      </c>
      <c r="J17" s="127">
        <f>+C17-G17</f>
        <v>0</v>
      </c>
    </row>
    <row r="18" spans="1:10" ht="5.25" customHeight="1">
      <c r="A18" s="102"/>
      <c r="B18" s="123"/>
      <c r="C18" s="101"/>
      <c r="D18" s="123"/>
      <c r="E18" s="101"/>
      <c r="F18" s="123"/>
      <c r="G18" s="101"/>
      <c r="H18" s="123"/>
      <c r="I18" s="101"/>
      <c r="J18" s="123"/>
    </row>
    <row r="19" spans="1:10">
      <c r="A19" s="104" t="s">
        <v>151</v>
      </c>
      <c r="B19" s="124"/>
      <c r="C19" s="125"/>
      <c r="D19" s="124"/>
      <c r="E19" s="125"/>
      <c r="F19" s="124"/>
      <c r="G19" s="125"/>
      <c r="H19" s="126">
        <f>IF(G$76=0,0,+G19/G$76)</f>
        <v>0</v>
      </c>
      <c r="I19" s="122">
        <f>IF(C19=0,0,+H19/C19)</f>
        <v>0</v>
      </c>
      <c r="J19" s="127">
        <f>+C19-G19</f>
        <v>0</v>
      </c>
    </row>
    <row r="20" spans="1:10" ht="5.25" customHeight="1">
      <c r="A20" s="102"/>
      <c r="B20" s="123"/>
      <c r="C20" s="101"/>
      <c r="D20" s="123"/>
      <c r="E20" s="101"/>
      <c r="F20" s="123"/>
      <c r="G20" s="101"/>
      <c r="H20" s="123"/>
      <c r="I20" s="101"/>
      <c r="J20" s="123"/>
    </row>
    <row r="21" spans="1:10">
      <c r="A21" s="104" t="s">
        <v>152</v>
      </c>
      <c r="B21" s="124">
        <v>7400000</v>
      </c>
      <c r="C21" s="125">
        <v>7500000</v>
      </c>
      <c r="D21" s="124">
        <v>636902.41</v>
      </c>
      <c r="E21" s="125">
        <v>1964952.5</v>
      </c>
      <c r="F21" s="124">
        <v>89286.61</v>
      </c>
      <c r="G21" s="125">
        <v>1151595.45</v>
      </c>
      <c r="H21" s="126">
        <f>IF(G$76=0,0,+G21/G$76)</f>
        <v>5.5621017303770712E-2</v>
      </c>
      <c r="I21" s="122">
        <f>IF(C21=0,0,+H21/C21)</f>
        <v>7.4161356405027616E-9</v>
      </c>
      <c r="J21" s="127">
        <f>+C21-G21</f>
        <v>6348404.5499999998</v>
      </c>
    </row>
    <row r="22" spans="1:10" ht="5.25" customHeight="1">
      <c r="A22" s="102"/>
      <c r="B22" s="123"/>
      <c r="C22" s="101"/>
      <c r="D22" s="123"/>
      <c r="E22" s="101"/>
      <c r="F22" s="123"/>
      <c r="G22" s="101"/>
      <c r="H22" s="123"/>
      <c r="I22" s="101"/>
      <c r="J22" s="123"/>
    </row>
    <row r="23" spans="1:10">
      <c r="A23" s="104" t="s">
        <v>153</v>
      </c>
      <c r="B23" s="124"/>
      <c r="C23" s="125"/>
      <c r="D23" s="124"/>
      <c r="E23" s="125"/>
      <c r="F23" s="124"/>
      <c r="G23" s="125"/>
      <c r="H23" s="126">
        <f>IF(G$76=0,0,+G23/G$76)</f>
        <v>0</v>
      </c>
      <c r="I23" s="122">
        <f>IF(C23=0,0,+H23/C23)</f>
        <v>0</v>
      </c>
      <c r="J23" s="127">
        <f>+C23-G23</f>
        <v>0</v>
      </c>
    </row>
    <row r="24" spans="1:10" ht="5.25" customHeight="1">
      <c r="A24" s="102"/>
      <c r="B24" s="123"/>
      <c r="C24" s="101"/>
      <c r="D24" s="123"/>
      <c r="E24" s="101"/>
      <c r="F24" s="123"/>
      <c r="G24" s="101"/>
      <c r="H24" s="123"/>
      <c r="I24" s="101"/>
      <c r="J24" s="123"/>
    </row>
    <row r="25" spans="1:10">
      <c r="A25" s="104" t="s">
        <v>154</v>
      </c>
      <c r="B25" s="124"/>
      <c r="C25" s="125"/>
      <c r="D25" s="124"/>
      <c r="E25" s="125"/>
      <c r="F25" s="124"/>
      <c r="G25" s="125"/>
      <c r="H25" s="126">
        <f>IF(G$76=0,0,+G25/G$76)</f>
        <v>0</v>
      </c>
      <c r="I25" s="122">
        <f>IF(C25=0,0,+H25/C25)</f>
        <v>0</v>
      </c>
      <c r="J25" s="127">
        <f>+C25-G25</f>
        <v>0</v>
      </c>
    </row>
    <row r="26" spans="1:10" ht="5.25" customHeight="1">
      <c r="A26" s="102"/>
      <c r="B26" s="123"/>
      <c r="C26" s="101"/>
      <c r="D26" s="123"/>
      <c r="E26" s="101"/>
      <c r="F26" s="123"/>
      <c r="G26" s="101"/>
      <c r="H26" s="123"/>
      <c r="I26" s="101"/>
      <c r="J26" s="123"/>
    </row>
    <row r="27" spans="1:10">
      <c r="A27" s="104" t="s">
        <v>155</v>
      </c>
      <c r="B27" s="124"/>
      <c r="C27" s="125"/>
      <c r="D27" s="124"/>
      <c r="E27" s="125"/>
      <c r="F27" s="124"/>
      <c r="G27" s="125"/>
      <c r="H27" s="126">
        <f>IF(G$76=0,0,+G27/G$76)</f>
        <v>0</v>
      </c>
      <c r="I27" s="122">
        <f>IF(C27=0,0,+H27/C27)</f>
        <v>0</v>
      </c>
      <c r="J27" s="127">
        <f>+C27-G27</f>
        <v>0</v>
      </c>
    </row>
    <row r="28" spans="1:10" ht="5.25" customHeight="1">
      <c r="A28" s="102"/>
      <c r="B28" s="123"/>
      <c r="C28" s="101"/>
      <c r="D28" s="123"/>
      <c r="E28" s="101"/>
      <c r="F28" s="123"/>
      <c r="G28" s="101"/>
      <c r="H28" s="123"/>
      <c r="I28" s="101"/>
      <c r="J28" s="123"/>
    </row>
    <row r="29" spans="1:10">
      <c r="A29" s="104" t="s">
        <v>156</v>
      </c>
      <c r="B29" s="124">
        <v>7497500</v>
      </c>
      <c r="C29" s="125">
        <v>7497500</v>
      </c>
      <c r="D29" s="124">
        <v>689213.51</v>
      </c>
      <c r="E29" s="125">
        <v>1333222.8400000001</v>
      </c>
      <c r="F29" s="124">
        <v>182155.81</v>
      </c>
      <c r="G29" s="125">
        <v>656315.14</v>
      </c>
      <c r="H29" s="126">
        <f>IF(G$76=0,0,+G29/G$76)</f>
        <v>3.1699426876570846E-2</v>
      </c>
      <c r="I29" s="122">
        <f>IF(C29=0,0,+H29/C29)</f>
        <v>4.2279995834039145E-9</v>
      </c>
      <c r="J29" s="127">
        <f>+C29-G29</f>
        <v>6841184.8600000003</v>
      </c>
    </row>
    <row r="30" spans="1:10" ht="5.25" customHeight="1">
      <c r="A30" s="102"/>
      <c r="B30" s="123"/>
      <c r="C30" s="101"/>
      <c r="D30" s="123"/>
      <c r="E30" s="101"/>
      <c r="F30" s="123"/>
      <c r="G30" s="101"/>
      <c r="H30" s="123"/>
      <c r="I30" s="101"/>
      <c r="J30" s="123"/>
    </row>
    <row r="31" spans="1:10">
      <c r="A31" s="104" t="s">
        <v>157</v>
      </c>
      <c r="B31" s="124">
        <v>467000</v>
      </c>
      <c r="C31" s="125">
        <v>467000</v>
      </c>
      <c r="D31" s="124"/>
      <c r="E31" s="125">
        <v>60847.03</v>
      </c>
      <c r="F31" s="124"/>
      <c r="G31" s="125">
        <v>60847.03</v>
      </c>
      <c r="H31" s="126">
        <f>IF(G$76=0,0,+G31/G$76)</f>
        <v>2.9388564434785283E-3</v>
      </c>
      <c r="I31" s="122">
        <f>IF(C31=0,0,+H31/C31)</f>
        <v>6.2930544828234007E-9</v>
      </c>
      <c r="J31" s="127">
        <f>+C31-G31</f>
        <v>406152.97</v>
      </c>
    </row>
    <row r="32" spans="1:10" ht="5.25" customHeight="1">
      <c r="A32" s="102"/>
      <c r="B32" s="123"/>
      <c r="C32" s="101"/>
      <c r="D32" s="123"/>
      <c r="E32" s="101"/>
      <c r="F32" s="123"/>
      <c r="G32" s="101"/>
      <c r="H32" s="123"/>
      <c r="I32" s="101"/>
      <c r="J32" s="123"/>
    </row>
    <row r="33" spans="1:10">
      <c r="A33" s="104" t="s">
        <v>158</v>
      </c>
      <c r="B33" s="124">
        <v>42712337.090000004</v>
      </c>
      <c r="C33" s="125">
        <v>42712337.090000004</v>
      </c>
      <c r="D33" s="124">
        <v>2274890.92</v>
      </c>
      <c r="E33" s="125">
        <v>13897250.689999999</v>
      </c>
      <c r="F33" s="124">
        <v>2460889.14</v>
      </c>
      <c r="G33" s="125">
        <v>6549181.4500000002</v>
      </c>
      <c r="H33" s="126">
        <f>IF(G$76=0,0,+G33/G$76)</f>
        <v>0.31631953283245795</v>
      </c>
      <c r="I33" s="122">
        <f>IF(C33=0,0,+H33/C33)</f>
        <v>7.4058118656896449E-9</v>
      </c>
      <c r="J33" s="127">
        <f>+C33-G33</f>
        <v>36163155.640000001</v>
      </c>
    </row>
    <row r="34" spans="1:10" ht="5.25" customHeight="1">
      <c r="A34" s="102"/>
      <c r="B34" s="123"/>
      <c r="C34" s="101"/>
      <c r="D34" s="123"/>
      <c r="E34" s="101"/>
      <c r="F34" s="123"/>
      <c r="G34" s="101"/>
      <c r="H34" s="123"/>
      <c r="I34" s="101"/>
      <c r="J34" s="123"/>
    </row>
    <row r="35" spans="1:10">
      <c r="A35" s="104" t="s">
        <v>159</v>
      </c>
      <c r="B35" s="124"/>
      <c r="C35" s="125"/>
      <c r="D35" s="124"/>
      <c r="E35" s="125"/>
      <c r="F35" s="124"/>
      <c r="G35" s="125"/>
      <c r="H35" s="126">
        <f>IF(G$76=0,0,+G35/G$76)</f>
        <v>0</v>
      </c>
      <c r="I35" s="122">
        <f>IF(C35=0,0,+H35/C35)</f>
        <v>0</v>
      </c>
      <c r="J35" s="127">
        <f>+C35-G35</f>
        <v>0</v>
      </c>
    </row>
    <row r="36" spans="1:10" ht="5.25" customHeight="1">
      <c r="A36" s="102"/>
      <c r="B36" s="123"/>
      <c r="C36" s="101"/>
      <c r="D36" s="123"/>
      <c r="E36" s="101"/>
      <c r="F36" s="123"/>
      <c r="G36" s="101"/>
      <c r="H36" s="123"/>
      <c r="I36" s="101"/>
      <c r="J36" s="123"/>
    </row>
    <row r="37" spans="1:10">
      <c r="A37" s="104" t="s">
        <v>160</v>
      </c>
      <c r="B37" s="124">
        <v>30187000</v>
      </c>
      <c r="C37" s="125">
        <v>30187000</v>
      </c>
      <c r="D37" s="124">
        <v>4154127.88</v>
      </c>
      <c r="E37" s="125">
        <v>12985984.949999999</v>
      </c>
      <c r="F37" s="124">
        <v>3665217.18</v>
      </c>
      <c r="G37" s="125">
        <v>10619164.27</v>
      </c>
      <c r="H37" s="126">
        <f>IF(G$76=0,0,+G37/G$76)</f>
        <v>0.51289601709806487</v>
      </c>
      <c r="I37" s="122">
        <f>IF(C37=0,0,+H37/C37)</f>
        <v>1.6990625669926288E-8</v>
      </c>
      <c r="J37" s="127">
        <f>+C37-G37</f>
        <v>19567835.73</v>
      </c>
    </row>
    <row r="38" spans="1:10" ht="5.25" customHeight="1">
      <c r="A38" s="102"/>
      <c r="B38" s="123"/>
      <c r="C38" s="101"/>
      <c r="D38" s="123"/>
      <c r="E38" s="101"/>
      <c r="F38" s="123"/>
      <c r="G38" s="101"/>
      <c r="H38" s="123"/>
      <c r="I38" s="101"/>
      <c r="J38" s="123"/>
    </row>
    <row r="39" spans="1:10">
      <c r="A39" s="104" t="s">
        <v>161</v>
      </c>
      <c r="B39" s="124">
        <v>844000</v>
      </c>
      <c r="C39" s="125">
        <v>844000</v>
      </c>
      <c r="D39" s="124">
        <v>128822</v>
      </c>
      <c r="E39" s="125">
        <v>346236.6</v>
      </c>
      <c r="F39" s="124">
        <v>52088</v>
      </c>
      <c r="G39" s="125">
        <v>247302.6</v>
      </c>
      <c r="H39" s="126">
        <f>IF(G$76=0,0,+G39/G$76)</f>
        <v>1.1944491612803339E-2</v>
      </c>
      <c r="I39" s="122">
        <f>IF(C39=0,0,+H39/C39)</f>
        <v>1.4152241247397321E-8</v>
      </c>
      <c r="J39" s="127">
        <f>+C39-G39</f>
        <v>596697.4</v>
      </c>
    </row>
    <row r="40" spans="1:10" ht="5.25" customHeight="1">
      <c r="A40" s="102"/>
      <c r="B40" s="123"/>
      <c r="C40" s="101"/>
      <c r="D40" s="123"/>
      <c r="E40" s="101"/>
      <c r="F40" s="123"/>
      <c r="G40" s="101"/>
      <c r="H40" s="123"/>
      <c r="I40" s="101"/>
      <c r="J40" s="123"/>
    </row>
    <row r="41" spans="1:10">
      <c r="A41" s="104" t="s">
        <v>162</v>
      </c>
      <c r="B41" s="124"/>
      <c r="C41" s="125"/>
      <c r="D41" s="124"/>
      <c r="E41" s="125"/>
      <c r="F41" s="124"/>
      <c r="G41" s="125"/>
      <c r="H41" s="126">
        <f>IF(G$76=0,0,+G41/G$76)</f>
        <v>0</v>
      </c>
      <c r="I41" s="122">
        <f>IF(C41=0,0,+H41/C41)</f>
        <v>0</v>
      </c>
      <c r="J41" s="127">
        <f>+C41-G41</f>
        <v>0</v>
      </c>
    </row>
    <row r="42" spans="1:10" ht="5.25" customHeight="1">
      <c r="A42" s="102"/>
      <c r="B42" s="123"/>
      <c r="C42" s="101"/>
      <c r="D42" s="123"/>
      <c r="E42" s="101"/>
      <c r="F42" s="123"/>
      <c r="G42" s="101"/>
      <c r="H42" s="123"/>
      <c r="I42" s="101"/>
      <c r="J42" s="123"/>
    </row>
    <row r="43" spans="1:10">
      <c r="A43" s="104" t="s">
        <v>163</v>
      </c>
      <c r="B43" s="124">
        <v>9575000</v>
      </c>
      <c r="C43" s="125">
        <v>9475000</v>
      </c>
      <c r="D43" s="124">
        <v>102368.4</v>
      </c>
      <c r="E43" s="125">
        <v>1087117.8</v>
      </c>
      <c r="F43" s="124">
        <v>57548.4</v>
      </c>
      <c r="G43" s="125">
        <v>930317.8</v>
      </c>
      <c r="H43" s="126">
        <f>IF(G$76=0,0,+G43/G$76)</f>
        <v>4.4933507206724288E-2</v>
      </c>
      <c r="I43" s="122">
        <f>IF(C43=0,0,+H43/C43)</f>
        <v>4.7423226603402943E-9</v>
      </c>
      <c r="J43" s="127">
        <f>+C43-G43</f>
        <v>8544682.1999999993</v>
      </c>
    </row>
    <row r="44" spans="1:10" ht="5.25" customHeight="1">
      <c r="A44" s="102"/>
      <c r="B44" s="123"/>
      <c r="C44" s="101"/>
      <c r="D44" s="123"/>
      <c r="E44" s="101"/>
      <c r="F44" s="123"/>
      <c r="G44" s="101"/>
      <c r="H44" s="123"/>
      <c r="I44" s="101"/>
      <c r="J44" s="123"/>
    </row>
    <row r="45" spans="1:10">
      <c r="A45" s="104" t="s">
        <v>164</v>
      </c>
      <c r="B45" s="124">
        <v>2700000</v>
      </c>
      <c r="C45" s="125">
        <v>2700000</v>
      </c>
      <c r="D45" s="124"/>
      <c r="E45" s="125"/>
      <c r="F45" s="124"/>
      <c r="G45" s="125"/>
      <c r="H45" s="126">
        <f>IF(G$76=0,0,+G45/G$76)</f>
        <v>0</v>
      </c>
      <c r="I45" s="122">
        <f>IF(C45=0,0,+H45/C45)</f>
        <v>0</v>
      </c>
      <c r="J45" s="127">
        <f>+C45-G45</f>
        <v>2700000</v>
      </c>
    </row>
    <row r="46" spans="1:10" ht="5.25" customHeight="1">
      <c r="A46" s="102"/>
      <c r="B46" s="123"/>
      <c r="C46" s="101"/>
      <c r="D46" s="123"/>
      <c r="E46" s="101"/>
      <c r="F46" s="123"/>
      <c r="G46" s="101"/>
      <c r="H46" s="123"/>
      <c r="I46" s="101"/>
      <c r="J46" s="123"/>
    </row>
    <row r="47" spans="1:10">
      <c r="A47" s="104" t="s">
        <v>165</v>
      </c>
      <c r="B47" s="124">
        <v>2628000</v>
      </c>
      <c r="C47" s="125">
        <v>2628000</v>
      </c>
      <c r="D47" s="124"/>
      <c r="E47" s="125"/>
      <c r="F47" s="124"/>
      <c r="G47" s="125"/>
      <c r="H47" s="126">
        <f>IF(G$76=0,0,+G47/G$76)</f>
        <v>0</v>
      </c>
      <c r="I47" s="122">
        <f>IF(C47=0,0,+H47/C47)</f>
        <v>0</v>
      </c>
      <c r="J47" s="127">
        <f>+C47-G47</f>
        <v>2628000</v>
      </c>
    </row>
    <row r="48" spans="1:10" ht="5.25" customHeight="1">
      <c r="A48" s="102"/>
      <c r="B48" s="123"/>
      <c r="C48" s="101"/>
      <c r="D48" s="123"/>
      <c r="E48" s="101"/>
      <c r="F48" s="123"/>
      <c r="G48" s="101"/>
      <c r="H48" s="123"/>
      <c r="I48" s="101"/>
      <c r="J48" s="123"/>
    </row>
    <row r="49" spans="1:10">
      <c r="A49" s="104" t="s">
        <v>166</v>
      </c>
      <c r="B49" s="124">
        <v>1462000</v>
      </c>
      <c r="C49" s="125">
        <v>1462000</v>
      </c>
      <c r="D49" s="124">
        <v>2069.02</v>
      </c>
      <c r="E49" s="125">
        <v>163597.12</v>
      </c>
      <c r="F49" s="124">
        <v>2069.02</v>
      </c>
      <c r="G49" s="125">
        <v>158597.12</v>
      </c>
      <c r="H49" s="126">
        <f>IF(G$76=0,0,+G49/G$76)</f>
        <v>7.6600972640593536E-3</v>
      </c>
      <c r="I49" s="122">
        <f>IF(C49=0,0,+H49/C49)</f>
        <v>5.2394646128996945E-9</v>
      </c>
      <c r="J49" s="127">
        <f>+C49-G49</f>
        <v>1303402.8799999999</v>
      </c>
    </row>
    <row r="50" spans="1:10" ht="5.25" customHeight="1">
      <c r="A50" s="102"/>
      <c r="B50" s="123"/>
      <c r="C50" s="101"/>
      <c r="D50" s="123"/>
      <c r="E50" s="101"/>
      <c r="F50" s="123"/>
      <c r="G50" s="101"/>
      <c r="H50" s="123"/>
      <c r="I50" s="101"/>
      <c r="J50" s="123"/>
    </row>
    <row r="51" spans="1:10">
      <c r="A51" s="104" t="s">
        <v>167</v>
      </c>
      <c r="B51" s="124"/>
      <c r="C51" s="125"/>
      <c r="D51" s="124"/>
      <c r="E51" s="125"/>
      <c r="F51" s="124"/>
      <c r="G51" s="125"/>
      <c r="H51" s="126">
        <f>IF(G$76=0,0,+G51/G$76)</f>
        <v>0</v>
      </c>
      <c r="I51" s="122">
        <f>IF(C51=0,0,+H51/C51)</f>
        <v>0</v>
      </c>
      <c r="J51" s="127">
        <f>+C51-G51</f>
        <v>0</v>
      </c>
    </row>
    <row r="52" spans="1:10" ht="5.25" customHeight="1">
      <c r="A52" s="102"/>
      <c r="B52" s="123"/>
      <c r="C52" s="101"/>
      <c r="D52" s="123"/>
      <c r="E52" s="101"/>
      <c r="F52" s="123"/>
      <c r="G52" s="101"/>
      <c r="H52" s="123"/>
      <c r="I52" s="101"/>
      <c r="J52" s="123"/>
    </row>
    <row r="53" spans="1:10">
      <c r="A53" s="104" t="s">
        <v>168</v>
      </c>
      <c r="B53" s="124">
        <v>1813000</v>
      </c>
      <c r="C53" s="125">
        <v>1813000</v>
      </c>
      <c r="D53" s="124">
        <v>1100.69</v>
      </c>
      <c r="E53" s="125">
        <v>273163.88</v>
      </c>
      <c r="F53" s="124">
        <v>33855.69</v>
      </c>
      <c r="G53" s="125">
        <v>225643.88</v>
      </c>
      <c r="H53" s="126">
        <f>IF(G$76=0,0,+G53/G$76)</f>
        <v>1.089839505181265E-2</v>
      </c>
      <c r="I53" s="122">
        <f>IF(C53=0,0,+H53/C53)</f>
        <v>6.0112493391134306E-9</v>
      </c>
      <c r="J53" s="127">
        <f>+C53-G53</f>
        <v>1587356.12</v>
      </c>
    </row>
    <row r="54" spans="1:10" ht="5.25" customHeight="1">
      <c r="A54" s="102"/>
      <c r="B54" s="123"/>
      <c r="C54" s="101"/>
      <c r="D54" s="123"/>
      <c r="E54" s="101"/>
      <c r="F54" s="123"/>
      <c r="G54" s="101"/>
      <c r="H54" s="123"/>
      <c r="I54" s="101"/>
      <c r="J54" s="123"/>
    </row>
    <row r="55" spans="1:10">
      <c r="A55" s="104" t="s">
        <v>169</v>
      </c>
      <c r="B55" s="124"/>
      <c r="C55" s="125"/>
      <c r="D55" s="124"/>
      <c r="E55" s="125"/>
      <c r="F55" s="124"/>
      <c r="G55" s="125"/>
      <c r="H55" s="126">
        <f>IF(G$76=0,0,+G55/G$76)</f>
        <v>0</v>
      </c>
      <c r="I55" s="122">
        <f>IF(C55=0,0,+H55/C55)</f>
        <v>0</v>
      </c>
      <c r="J55" s="127">
        <f>+C55-G55</f>
        <v>0</v>
      </c>
    </row>
    <row r="56" spans="1:10" ht="5.25" customHeight="1">
      <c r="A56" s="102"/>
      <c r="B56" s="123"/>
      <c r="C56" s="101"/>
      <c r="D56" s="123"/>
      <c r="E56" s="101"/>
      <c r="F56" s="123"/>
      <c r="G56" s="101"/>
      <c r="H56" s="123"/>
      <c r="I56" s="101"/>
      <c r="J56" s="123"/>
    </row>
    <row r="57" spans="1:10">
      <c r="A57" s="104" t="s">
        <v>170</v>
      </c>
      <c r="B57" s="124"/>
      <c r="C57" s="125"/>
      <c r="D57" s="124"/>
      <c r="E57" s="125"/>
      <c r="F57" s="124"/>
      <c r="G57" s="125"/>
      <c r="H57" s="126">
        <f>IF(G$76=0,0,+G57/G$76)</f>
        <v>0</v>
      </c>
      <c r="I57" s="122">
        <f>IF(C57=0,0,+H57/C57)</f>
        <v>0</v>
      </c>
      <c r="J57" s="127">
        <f>+C57-G57</f>
        <v>0</v>
      </c>
    </row>
    <row r="58" spans="1:10" ht="5.25" customHeight="1">
      <c r="A58" s="102"/>
      <c r="B58" s="123"/>
      <c r="C58" s="101"/>
      <c r="D58" s="123"/>
      <c r="E58" s="101"/>
      <c r="F58" s="123"/>
      <c r="G58" s="101"/>
      <c r="H58" s="123"/>
      <c r="I58" s="101"/>
      <c r="J58" s="123"/>
    </row>
    <row r="59" spans="1:10">
      <c r="A59" s="104" t="s">
        <v>171</v>
      </c>
      <c r="B59" s="124"/>
      <c r="C59" s="125"/>
      <c r="D59" s="124"/>
      <c r="E59" s="125"/>
      <c r="F59" s="124"/>
      <c r="G59" s="125"/>
      <c r="H59" s="126">
        <f>IF(G$76=0,0,+G59/G$76)</f>
        <v>0</v>
      </c>
      <c r="I59" s="122">
        <f>IF(C59=0,0,+H59/C59)</f>
        <v>0</v>
      </c>
      <c r="J59" s="127">
        <f>+C59-G59</f>
        <v>0</v>
      </c>
    </row>
    <row r="60" spans="1:10" ht="5.25" customHeight="1">
      <c r="A60" s="102"/>
      <c r="B60" s="123"/>
      <c r="C60" s="101"/>
      <c r="D60" s="123"/>
      <c r="E60" s="101"/>
      <c r="F60" s="123"/>
      <c r="G60" s="101"/>
      <c r="H60" s="123"/>
      <c r="I60" s="101"/>
      <c r="J60" s="123"/>
    </row>
    <row r="61" spans="1:10">
      <c r="A61" s="104" t="s">
        <v>172</v>
      </c>
      <c r="B61" s="124"/>
      <c r="C61" s="125"/>
      <c r="D61" s="124"/>
      <c r="E61" s="125"/>
      <c r="F61" s="124"/>
      <c r="G61" s="125"/>
      <c r="H61" s="126">
        <f>IF(G$76=0,0,+G61/G$76)</f>
        <v>0</v>
      </c>
      <c r="I61" s="122">
        <f>IF(C61=0,0,+H61/C61)</f>
        <v>0</v>
      </c>
      <c r="J61" s="127">
        <f>+C61-G61</f>
        <v>0</v>
      </c>
    </row>
    <row r="62" spans="1:10" ht="5.25" customHeight="1">
      <c r="A62" s="102"/>
      <c r="B62" s="123"/>
      <c r="C62" s="101"/>
      <c r="D62" s="123"/>
      <c r="E62" s="101"/>
      <c r="F62" s="123"/>
      <c r="G62" s="101"/>
      <c r="H62" s="123"/>
      <c r="I62" s="101"/>
      <c r="J62" s="123"/>
    </row>
    <row r="63" spans="1:10">
      <c r="A63" s="104" t="s">
        <v>173</v>
      </c>
      <c r="B63" s="124">
        <v>1357000</v>
      </c>
      <c r="C63" s="125">
        <v>1357000</v>
      </c>
      <c r="D63" s="124">
        <v>19180.75</v>
      </c>
      <c r="E63" s="125">
        <v>93836.22</v>
      </c>
      <c r="F63" s="124">
        <v>19180.75</v>
      </c>
      <c r="G63" s="125">
        <v>93836.22</v>
      </c>
      <c r="H63" s="126">
        <f>IF(G$76=0,0,+G63/G$76)</f>
        <v>4.5322044441391601E-3</v>
      </c>
      <c r="I63" s="122">
        <f>IF(C63=0,0,+H63/C63)</f>
        <v>3.3398706294319528E-9</v>
      </c>
      <c r="J63" s="127">
        <f>+C63-G63</f>
        <v>1263163.78</v>
      </c>
    </row>
    <row r="64" spans="1:10" ht="5.25" customHeight="1">
      <c r="A64" s="102"/>
      <c r="B64" s="123"/>
      <c r="C64" s="101"/>
      <c r="D64" s="123"/>
      <c r="E64" s="101"/>
      <c r="F64" s="123"/>
      <c r="G64" s="101"/>
      <c r="H64" s="123"/>
      <c r="I64" s="101"/>
      <c r="J64" s="123"/>
    </row>
    <row r="65" spans="1:10">
      <c r="A65" s="104" t="s">
        <v>174</v>
      </c>
      <c r="B65" s="124">
        <v>989000</v>
      </c>
      <c r="C65" s="125">
        <v>989000</v>
      </c>
      <c r="D65" s="124">
        <v>1871</v>
      </c>
      <c r="E65" s="125">
        <v>3571</v>
      </c>
      <c r="F65" s="124">
        <v>1871</v>
      </c>
      <c r="G65" s="125">
        <v>3571</v>
      </c>
      <c r="H65" s="126">
        <f>IF(G$76=0,0,+G65/G$76)</f>
        <v>1.7247606595854927E-4</v>
      </c>
      <c r="I65" s="122">
        <f>IF(C65=0,0,+H65/C65)</f>
        <v>1.7439440440702656E-10</v>
      </c>
      <c r="J65" s="127">
        <f>+C65-G65</f>
        <v>985429</v>
      </c>
    </row>
    <row r="66" spans="1:10" ht="5.25" customHeight="1">
      <c r="A66" s="102"/>
      <c r="B66" s="123"/>
      <c r="C66" s="101"/>
      <c r="D66" s="123"/>
      <c r="E66" s="101"/>
      <c r="F66" s="123"/>
      <c r="G66" s="101"/>
      <c r="H66" s="123"/>
      <c r="I66" s="101"/>
      <c r="J66" s="123"/>
    </row>
    <row r="67" spans="1:10">
      <c r="A67" s="104" t="s">
        <v>175</v>
      </c>
      <c r="B67" s="124">
        <v>805000</v>
      </c>
      <c r="C67" s="125">
        <v>805000</v>
      </c>
      <c r="D67" s="124"/>
      <c r="E67" s="125">
        <v>7950</v>
      </c>
      <c r="F67" s="124">
        <v>3500</v>
      </c>
      <c r="G67" s="125">
        <v>7950</v>
      </c>
      <c r="H67" s="126">
        <f>IF(G$76=0,0,+G67/G$76)</f>
        <v>3.8397780015974979E-4</v>
      </c>
      <c r="I67" s="122">
        <f>IF(C67=0,0,+H67/C67)</f>
        <v>4.7699105609906802E-10</v>
      </c>
      <c r="J67" s="127">
        <f>+C67-G67</f>
        <v>797050</v>
      </c>
    </row>
    <row r="68" spans="1:10" ht="5.25" customHeight="1">
      <c r="A68" s="102"/>
      <c r="B68" s="123"/>
      <c r="C68" s="101"/>
      <c r="D68" s="123"/>
      <c r="E68" s="101"/>
      <c r="F68" s="123"/>
      <c r="G68" s="101"/>
      <c r="H68" s="123"/>
      <c r="I68" s="101"/>
      <c r="J68" s="123"/>
    </row>
    <row r="69" spans="1:10">
      <c r="A69" s="104" t="s">
        <v>176</v>
      </c>
      <c r="B69" s="124"/>
      <c r="C69" s="125"/>
      <c r="D69" s="124"/>
      <c r="E69" s="125"/>
      <c r="F69" s="124"/>
      <c r="G69" s="125"/>
      <c r="H69" s="126">
        <f>IF(G$76=0,0,+G69/G$76)</f>
        <v>0</v>
      </c>
      <c r="I69" s="122">
        <f>IF(C69=0,0,+H69/C69)</f>
        <v>0</v>
      </c>
      <c r="J69" s="127">
        <f>+C69-G69</f>
        <v>0</v>
      </c>
    </row>
    <row r="70" spans="1:10" ht="5.25" customHeight="1">
      <c r="A70" s="102"/>
      <c r="B70" s="123"/>
      <c r="C70" s="101"/>
      <c r="D70" s="123"/>
      <c r="E70" s="101"/>
      <c r="F70" s="123"/>
      <c r="G70" s="101"/>
      <c r="H70" s="123"/>
      <c r="I70" s="101"/>
      <c r="J70" s="123"/>
    </row>
    <row r="71" spans="1:10">
      <c r="A71" s="104" t="s">
        <v>127</v>
      </c>
      <c r="B71" s="124">
        <v>792000</v>
      </c>
      <c r="C71" s="125">
        <v>792000</v>
      </c>
      <c r="D71" s="124"/>
      <c r="E71" s="125"/>
      <c r="F71" s="124"/>
      <c r="G71" s="125"/>
      <c r="H71" s="126">
        <f>IF(G$76=0,0,+G71/G$76)</f>
        <v>0</v>
      </c>
      <c r="I71" s="122">
        <f>IF(C71=0,0,+H71/C71)</f>
        <v>0</v>
      </c>
      <c r="J71" s="127">
        <f>+C71-G71</f>
        <v>792000</v>
      </c>
    </row>
    <row r="72" spans="1:10" ht="5.25" customHeight="1">
      <c r="A72" s="102"/>
      <c r="B72" s="123"/>
      <c r="C72" s="101"/>
      <c r="D72" s="123"/>
      <c r="E72" s="101"/>
      <c r="F72" s="123"/>
      <c r="G72" s="101"/>
      <c r="H72" s="123"/>
      <c r="I72" s="101"/>
      <c r="J72" s="123"/>
    </row>
    <row r="73" spans="1:10">
      <c r="A73" s="104" t="s">
        <v>128</v>
      </c>
      <c r="B73" s="124"/>
      <c r="C73" s="125"/>
      <c r="D73" s="124"/>
      <c r="E73" s="125"/>
      <c r="F73" s="124"/>
      <c r="G73" s="125"/>
      <c r="H73" s="126">
        <f>IF(G$76=0,0,+G73/G$76)</f>
        <v>0</v>
      </c>
      <c r="I73" s="122">
        <f>IF(C73=0,0,+H73/C73)</f>
        <v>0</v>
      </c>
      <c r="J73" s="127">
        <f>+C73-G73</f>
        <v>0</v>
      </c>
    </row>
    <row r="74" spans="1:10" ht="5.25" customHeight="1">
      <c r="A74" s="102"/>
      <c r="B74" s="123"/>
      <c r="C74" s="101"/>
      <c r="D74" s="123"/>
      <c r="E74" s="101"/>
      <c r="F74" s="123"/>
      <c r="G74" s="101"/>
      <c r="H74" s="123"/>
      <c r="I74" s="101"/>
      <c r="J74" s="123"/>
    </row>
    <row r="75" spans="1:10">
      <c r="A75" s="104" t="s">
        <v>177</v>
      </c>
      <c r="B75" s="128"/>
      <c r="C75" s="125"/>
      <c r="D75" s="128"/>
      <c r="E75" s="125"/>
      <c r="F75" s="128"/>
      <c r="G75" s="125"/>
      <c r="H75" s="129">
        <f>IF(G$76=0,0,+G75/G$76)</f>
        <v>0</v>
      </c>
      <c r="I75" s="122">
        <f>IF(C75=0,0,+H75/C75)</f>
        <v>0</v>
      </c>
      <c r="J75" s="130">
        <f>+C75-G75</f>
        <v>0</v>
      </c>
    </row>
    <row r="76" spans="1:10">
      <c r="A76" s="131" t="s">
        <v>178</v>
      </c>
      <c r="B76" s="132">
        <f t="shared" ref="B76:G76" si="1">+B75+B13</f>
        <v>113428837.09</v>
      </c>
      <c r="C76" s="132">
        <f t="shared" si="1"/>
        <v>113428837.09</v>
      </c>
      <c r="D76" s="132">
        <f t="shared" si="1"/>
        <v>8010546.5800000001</v>
      </c>
      <c r="E76" s="132">
        <f t="shared" si="1"/>
        <v>32217730.629999999</v>
      </c>
      <c r="F76" s="132">
        <f t="shared" si="1"/>
        <v>6567661.6000000006</v>
      </c>
      <c r="G76" s="132">
        <f t="shared" si="1"/>
        <v>20704321.960000001</v>
      </c>
      <c r="H76" s="133">
        <v>1</v>
      </c>
      <c r="I76" s="133">
        <f>IF(C76=0,0,+H76/C76)</f>
        <v>8.8161002585837234E-9</v>
      </c>
      <c r="J76" s="132">
        <f>+C76-G76</f>
        <v>92724515.129999995</v>
      </c>
    </row>
    <row r="77" spans="1:10">
      <c r="A77" s="694" t="s">
        <v>139</v>
      </c>
      <c r="B77" s="694"/>
      <c r="C77" s="694"/>
      <c r="D77" s="694"/>
      <c r="E77" s="694"/>
      <c r="F77" s="694"/>
      <c r="G77" s="694"/>
      <c r="H77" s="694"/>
      <c r="I77" s="694"/>
      <c r="J77" s="694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scale="71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opLeftCell="B1" workbookViewId="0">
      <selection activeCell="C12" sqref="C12"/>
    </sheetView>
  </sheetViews>
  <sheetFormatPr defaultRowHeight="15"/>
  <cols>
    <col min="1" max="1" width="41.7109375" style="99" customWidth="1"/>
    <col min="2" max="2" width="10.7109375" style="99" customWidth="1"/>
    <col min="3" max="3" width="10.85546875" style="99" customWidth="1"/>
    <col min="4" max="4" width="11.42578125" style="99" customWidth="1"/>
    <col min="5" max="5" width="11.5703125" style="99" customWidth="1"/>
    <col min="6" max="6" width="10.42578125" style="99" customWidth="1"/>
    <col min="7" max="7" width="10.5703125" style="99" customWidth="1"/>
    <col min="8" max="8" width="10" style="99" bestFit="1" customWidth="1"/>
    <col min="9" max="9" width="10.5703125" style="99" customWidth="1"/>
    <col min="10" max="10" width="10.28515625" style="99" customWidth="1"/>
    <col min="11" max="11" width="10.7109375" style="99" customWidth="1"/>
    <col min="12" max="12" width="10.5703125" style="99" customWidth="1"/>
    <col min="13" max="13" width="11" style="99" customWidth="1"/>
    <col min="14" max="14" width="13.7109375" style="99" customWidth="1"/>
    <col min="15" max="15" width="13.28515625" style="99" customWidth="1"/>
    <col min="16" max="16384" width="9.140625" style="99"/>
  </cols>
  <sheetData>
    <row r="1" spans="1:15">
      <c r="A1" s="134" t="s">
        <v>179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4.5" customHeight="1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</row>
    <row r="3" spans="1:15">
      <c r="A3" s="701" t="s">
        <v>911</v>
      </c>
      <c r="B3" s="701"/>
      <c r="C3" s="701"/>
      <c r="D3" s="701"/>
      <c r="E3" s="701"/>
      <c r="F3" s="701"/>
      <c r="G3" s="701"/>
      <c r="H3" s="701"/>
      <c r="I3" s="701"/>
      <c r="J3" s="701"/>
      <c r="K3" s="701"/>
      <c r="L3" s="701"/>
      <c r="M3" s="701"/>
      <c r="N3" s="701"/>
      <c r="O3" s="701"/>
    </row>
    <row r="4" spans="1:15">
      <c r="A4" s="702" t="s">
        <v>0</v>
      </c>
      <c r="B4" s="702"/>
      <c r="C4" s="702"/>
      <c r="D4" s="702"/>
      <c r="E4" s="702"/>
      <c r="F4" s="702"/>
      <c r="G4" s="702"/>
      <c r="H4" s="702"/>
      <c r="I4" s="702"/>
      <c r="J4" s="702"/>
      <c r="K4" s="702"/>
      <c r="L4" s="702"/>
      <c r="M4" s="702"/>
      <c r="N4" s="702"/>
      <c r="O4" s="702"/>
    </row>
    <row r="5" spans="1:15">
      <c r="A5" s="703" t="s">
        <v>180</v>
      </c>
      <c r="B5" s="703"/>
      <c r="C5" s="703"/>
      <c r="D5" s="703"/>
      <c r="E5" s="703"/>
      <c r="F5" s="703"/>
      <c r="G5" s="703"/>
      <c r="H5" s="703"/>
      <c r="I5" s="703"/>
      <c r="J5" s="703"/>
      <c r="K5" s="703"/>
      <c r="L5" s="703"/>
      <c r="M5" s="703"/>
      <c r="N5" s="703"/>
      <c r="O5" s="703"/>
    </row>
    <row r="6" spans="1:15">
      <c r="A6" s="704" t="s">
        <v>21</v>
      </c>
      <c r="B6" s="704"/>
      <c r="C6" s="704"/>
      <c r="D6" s="704"/>
      <c r="E6" s="704"/>
      <c r="F6" s="704"/>
      <c r="G6" s="704"/>
      <c r="H6" s="704"/>
      <c r="I6" s="704"/>
      <c r="J6" s="704"/>
      <c r="K6" s="704"/>
      <c r="L6" s="704"/>
      <c r="M6" s="704"/>
      <c r="N6" s="704"/>
      <c r="O6" s="704"/>
    </row>
    <row r="7" spans="1:15">
      <c r="A7" s="701" t="s">
        <v>913</v>
      </c>
      <c r="B7" s="701"/>
      <c r="C7" s="701"/>
      <c r="D7" s="701"/>
      <c r="E7" s="701"/>
      <c r="F7" s="701"/>
      <c r="G7" s="701"/>
      <c r="H7" s="701"/>
      <c r="I7" s="701"/>
      <c r="J7" s="701"/>
      <c r="K7" s="701"/>
      <c r="L7" s="701"/>
      <c r="M7" s="701"/>
      <c r="N7" s="701"/>
      <c r="O7" s="701"/>
    </row>
    <row r="8" spans="1:15" ht="4.5" customHeight="1">
      <c r="A8" s="136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</row>
    <row r="9" spans="1:15">
      <c r="A9" s="137" t="s">
        <v>181</v>
      </c>
      <c r="B9" s="135"/>
      <c r="C9" s="135"/>
      <c r="D9" s="135"/>
      <c r="E9" s="135"/>
      <c r="F9" s="135"/>
      <c r="G9" s="135"/>
      <c r="H9" s="138"/>
      <c r="I9" s="135"/>
      <c r="J9" s="135"/>
      <c r="K9" s="135"/>
      <c r="L9" s="135"/>
      <c r="M9" s="135"/>
      <c r="N9" s="135"/>
      <c r="O9" s="139">
        <v>1</v>
      </c>
    </row>
    <row r="10" spans="1:15">
      <c r="A10" s="140"/>
      <c r="B10" s="705" t="s">
        <v>182</v>
      </c>
      <c r="C10" s="705"/>
      <c r="D10" s="705"/>
      <c r="E10" s="705"/>
      <c r="F10" s="705"/>
      <c r="G10" s="705"/>
      <c r="H10" s="705"/>
      <c r="I10" s="705"/>
      <c r="J10" s="705"/>
      <c r="K10" s="705"/>
      <c r="L10" s="705"/>
      <c r="M10" s="705"/>
      <c r="N10" s="141" t="s">
        <v>183</v>
      </c>
      <c r="O10" s="142" t="s">
        <v>23</v>
      </c>
    </row>
    <row r="11" spans="1:15">
      <c r="A11" s="143" t="s">
        <v>184</v>
      </c>
      <c r="B11" s="705"/>
      <c r="C11" s="705"/>
      <c r="D11" s="705"/>
      <c r="E11" s="705"/>
      <c r="F11" s="705"/>
      <c r="G11" s="705"/>
      <c r="H11" s="705"/>
      <c r="I11" s="705"/>
      <c r="J11" s="705"/>
      <c r="K11" s="705"/>
      <c r="L11" s="705"/>
      <c r="M11" s="705"/>
      <c r="N11" s="144" t="s">
        <v>185</v>
      </c>
      <c r="O11" s="145" t="s">
        <v>28</v>
      </c>
    </row>
    <row r="12" spans="1:15">
      <c r="A12" s="146"/>
      <c r="B12" s="147" t="s">
        <v>914</v>
      </c>
      <c r="C12" s="147" t="s">
        <v>915</v>
      </c>
      <c r="D12" s="147" t="s">
        <v>916</v>
      </c>
      <c r="E12" s="147" t="s">
        <v>917</v>
      </c>
      <c r="F12" s="147" t="s">
        <v>918</v>
      </c>
      <c r="G12" s="147" t="s">
        <v>919</v>
      </c>
      <c r="H12" s="147" t="s">
        <v>920</v>
      </c>
      <c r="I12" s="147" t="s">
        <v>921</v>
      </c>
      <c r="J12" s="147" t="s">
        <v>922</v>
      </c>
      <c r="K12" s="147" t="s">
        <v>923</v>
      </c>
      <c r="L12" s="147" t="s">
        <v>924</v>
      </c>
      <c r="M12" s="147" t="s">
        <v>925</v>
      </c>
      <c r="N12" s="148" t="s">
        <v>186</v>
      </c>
      <c r="O12" s="149">
        <v>2014</v>
      </c>
    </row>
    <row r="13" spans="1:15">
      <c r="A13" s="150" t="s">
        <v>188</v>
      </c>
      <c r="B13" s="151">
        <f>SUM(B14:B21)</f>
        <v>3802992.7</v>
      </c>
      <c r="C13" s="151">
        <f t="shared" ref="C13:O13" si="0">SUM(C14:C21)</f>
        <v>4491633.53</v>
      </c>
      <c r="D13" s="151">
        <f t="shared" si="0"/>
        <v>4898957.76</v>
      </c>
      <c r="E13" s="151">
        <f t="shared" si="0"/>
        <v>3952061.64</v>
      </c>
      <c r="F13" s="151">
        <f t="shared" si="0"/>
        <v>4750079.68</v>
      </c>
      <c r="G13" s="151">
        <f t="shared" si="0"/>
        <v>6450060.75</v>
      </c>
      <c r="H13" s="151">
        <f t="shared" si="0"/>
        <v>5038204.79</v>
      </c>
      <c r="I13" s="151">
        <f t="shared" si="0"/>
        <v>7422664.1000000006</v>
      </c>
      <c r="J13" s="151">
        <f t="shared" si="0"/>
        <v>4147573.2600000002</v>
      </c>
      <c r="K13" s="151">
        <f t="shared" si="0"/>
        <v>4451103.71</v>
      </c>
      <c r="L13" s="151">
        <f t="shared" si="0"/>
        <v>6811384.0599999996</v>
      </c>
      <c r="M13" s="151">
        <f t="shared" si="0"/>
        <v>4259003.74</v>
      </c>
      <c r="N13" s="151">
        <f>SUM(B13:M13)</f>
        <v>60475719.719999999</v>
      </c>
      <c r="O13" s="151">
        <f t="shared" si="0"/>
        <v>98936200</v>
      </c>
    </row>
    <row r="14" spans="1:15">
      <c r="A14" s="152" t="s">
        <v>189</v>
      </c>
      <c r="B14" s="153">
        <v>38069.43</v>
      </c>
      <c r="C14" s="153">
        <v>50016.86</v>
      </c>
      <c r="D14" s="153">
        <v>46891.45</v>
      </c>
      <c r="E14" s="153">
        <v>37842.75</v>
      </c>
      <c r="F14" s="153">
        <v>55983</v>
      </c>
      <c r="G14" s="153">
        <v>918842.56</v>
      </c>
      <c r="H14" s="153">
        <v>48701.78</v>
      </c>
      <c r="I14" s="153">
        <v>14147.2</v>
      </c>
      <c r="J14" s="153">
        <v>14364.91</v>
      </c>
      <c r="K14" s="153">
        <v>15306.48</v>
      </c>
      <c r="L14" s="153">
        <v>1821.35</v>
      </c>
      <c r="M14" s="153">
        <v>583.05999999999995</v>
      </c>
      <c r="N14" s="154">
        <f t="shared" ref="N14:N32" si="1">SUM(B14:M14)</f>
        <v>1242570.83</v>
      </c>
      <c r="O14" s="153">
        <v>1582800</v>
      </c>
    </row>
    <row r="15" spans="1:15">
      <c r="A15" s="152" t="s">
        <v>190</v>
      </c>
      <c r="B15" s="153">
        <v>39641.360000000001</v>
      </c>
      <c r="C15" s="153">
        <v>39782.26</v>
      </c>
      <c r="D15" s="153">
        <v>45735.78</v>
      </c>
      <c r="E15" s="153">
        <v>40664.03</v>
      </c>
      <c r="F15" s="153">
        <v>40936.449999999997</v>
      </c>
      <c r="G15" s="153">
        <v>43622.66</v>
      </c>
      <c r="H15" s="153">
        <v>44252.34</v>
      </c>
      <c r="I15" s="153">
        <v>40644.269999999997</v>
      </c>
      <c r="J15" s="153">
        <v>45205.29</v>
      </c>
      <c r="K15" s="153">
        <v>42137.37</v>
      </c>
      <c r="L15" s="153">
        <v>40142.5</v>
      </c>
      <c r="M15" s="153">
        <v>39385.32</v>
      </c>
      <c r="N15" s="154">
        <f t="shared" si="1"/>
        <v>502149.63</v>
      </c>
      <c r="O15" s="153">
        <v>1350000</v>
      </c>
    </row>
    <row r="16" spans="1:15">
      <c r="A16" s="152" t="s">
        <v>191</v>
      </c>
      <c r="B16" s="153">
        <v>9220.52</v>
      </c>
      <c r="C16" s="153">
        <v>5070.8</v>
      </c>
      <c r="D16" s="153">
        <v>4739.6400000000003</v>
      </c>
      <c r="E16" s="153">
        <v>8130.9</v>
      </c>
      <c r="F16" s="153">
        <v>8282.15</v>
      </c>
      <c r="G16" s="153">
        <v>9405.06</v>
      </c>
      <c r="H16" s="153">
        <v>9642.59</v>
      </c>
      <c r="I16" s="153">
        <v>7491.64</v>
      </c>
      <c r="J16" s="153">
        <v>5275.54</v>
      </c>
      <c r="K16" s="153">
        <v>6632.73</v>
      </c>
      <c r="L16" s="153">
        <v>12946.07</v>
      </c>
      <c r="M16" s="153">
        <v>10439.620000000001</v>
      </c>
      <c r="N16" s="154">
        <f t="shared" si="1"/>
        <v>97277.25999999998</v>
      </c>
      <c r="O16" s="153">
        <v>801000</v>
      </c>
    </row>
    <row r="17" spans="1:15">
      <c r="A17" s="152" t="s">
        <v>192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4">
        <f t="shared" si="1"/>
        <v>0</v>
      </c>
      <c r="O17" s="153"/>
    </row>
    <row r="18" spans="1:15">
      <c r="A18" s="152" t="s">
        <v>193</v>
      </c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54">
        <f t="shared" si="1"/>
        <v>0</v>
      </c>
      <c r="O18" s="153"/>
    </row>
    <row r="19" spans="1:15">
      <c r="A19" s="152" t="s">
        <v>194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4">
        <f t="shared" si="1"/>
        <v>0</v>
      </c>
      <c r="O19" s="153">
        <v>2405900</v>
      </c>
    </row>
    <row r="20" spans="1:15">
      <c r="A20" s="152" t="s">
        <v>195</v>
      </c>
      <c r="B20" s="153">
        <v>3716061.39</v>
      </c>
      <c r="C20" s="153">
        <v>4396763.6100000003</v>
      </c>
      <c r="D20" s="153">
        <v>4801590.8899999997</v>
      </c>
      <c r="E20" s="153">
        <v>3865423.96</v>
      </c>
      <c r="F20" s="153">
        <v>4644878.08</v>
      </c>
      <c r="G20" s="153">
        <v>5478190.4699999997</v>
      </c>
      <c r="H20" s="153">
        <v>4935608.08</v>
      </c>
      <c r="I20" s="153">
        <v>7360380.9900000002</v>
      </c>
      <c r="J20" s="153">
        <v>4082727.52</v>
      </c>
      <c r="K20" s="153">
        <v>4387027.13</v>
      </c>
      <c r="L20" s="153">
        <v>6756474.1399999997</v>
      </c>
      <c r="M20" s="153">
        <v>4208595.74</v>
      </c>
      <c r="N20" s="154">
        <f t="shared" si="1"/>
        <v>58633722.000000007</v>
      </c>
      <c r="O20" s="153">
        <v>92796500</v>
      </c>
    </row>
    <row r="21" spans="1:15">
      <c r="A21" s="152" t="s">
        <v>196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4">
        <f t="shared" si="1"/>
        <v>0</v>
      </c>
      <c r="O21" s="153"/>
    </row>
    <row r="22" spans="1:15">
      <c r="A22" s="155" t="s">
        <v>197</v>
      </c>
      <c r="B22" s="156">
        <f>SUM(B23:B29)</f>
        <v>242638.73</v>
      </c>
      <c r="C22" s="156">
        <f t="shared" ref="C22:O22" si="2">SUM(C23:C29)</f>
        <v>306361.48</v>
      </c>
      <c r="D22" s="156">
        <f t="shared" si="2"/>
        <v>266361.48</v>
      </c>
      <c r="E22" s="156">
        <f t="shared" si="2"/>
        <v>259470.1</v>
      </c>
      <c r="F22" s="156">
        <f t="shared" si="2"/>
        <v>359048.58</v>
      </c>
      <c r="G22" s="156">
        <f t="shared" si="2"/>
        <v>359048.58</v>
      </c>
      <c r="H22" s="156">
        <f t="shared" si="2"/>
        <v>415898.32</v>
      </c>
      <c r="I22" s="156">
        <f t="shared" si="2"/>
        <v>432750.68</v>
      </c>
      <c r="J22" s="156">
        <f t="shared" si="2"/>
        <v>277836.77</v>
      </c>
      <c r="K22" s="156">
        <f t="shared" si="2"/>
        <v>302709.09000000003</v>
      </c>
      <c r="L22" s="156">
        <f t="shared" si="2"/>
        <v>395943.26</v>
      </c>
      <c r="M22" s="156">
        <f t="shared" si="2"/>
        <v>309634.3</v>
      </c>
      <c r="N22" s="156">
        <f t="shared" si="1"/>
        <v>3927701.37</v>
      </c>
      <c r="O22" s="156">
        <f t="shared" si="2"/>
        <v>2125532</v>
      </c>
    </row>
    <row r="23" spans="1:15">
      <c r="A23" s="152" t="s">
        <v>198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4">
        <f t="shared" si="1"/>
        <v>0</v>
      </c>
      <c r="O23" s="153"/>
    </row>
    <row r="24" spans="1:15">
      <c r="A24" s="152" t="s">
        <v>199</v>
      </c>
      <c r="B24" s="153"/>
      <c r="C24" s="153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4">
        <f t="shared" si="1"/>
        <v>0</v>
      </c>
      <c r="O24" s="153"/>
    </row>
    <row r="25" spans="1:15">
      <c r="A25" s="152" t="s">
        <v>200</v>
      </c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4">
        <f t="shared" si="1"/>
        <v>0</v>
      </c>
      <c r="O25" s="153"/>
    </row>
    <row r="26" spans="1:15">
      <c r="A26" s="152" t="s">
        <v>201</v>
      </c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4">
        <f t="shared" si="1"/>
        <v>0</v>
      </c>
      <c r="O26" s="153"/>
    </row>
    <row r="27" spans="1:15">
      <c r="A27" s="152" t="s">
        <v>202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4">
        <f t="shared" si="1"/>
        <v>0</v>
      </c>
      <c r="O27" s="153"/>
    </row>
    <row r="28" spans="1:15">
      <c r="A28" s="152" t="s">
        <v>203</v>
      </c>
      <c r="B28" s="153">
        <v>242638.73</v>
      </c>
      <c r="C28" s="153">
        <v>306361.48</v>
      </c>
      <c r="D28" s="153">
        <v>266361.48</v>
      </c>
      <c r="E28" s="153">
        <v>259470.1</v>
      </c>
      <c r="F28" s="153">
        <v>359048.58</v>
      </c>
      <c r="G28" s="153">
        <v>359048.58</v>
      </c>
      <c r="H28" s="153">
        <v>415898.32</v>
      </c>
      <c r="I28" s="153">
        <v>432750.68</v>
      </c>
      <c r="J28" s="153">
        <v>277836.77</v>
      </c>
      <c r="K28" s="153">
        <v>302709.09000000003</v>
      </c>
      <c r="L28" s="153">
        <v>395943.26</v>
      </c>
      <c r="M28" s="153">
        <v>309634.3</v>
      </c>
      <c r="N28" s="154">
        <f t="shared" si="1"/>
        <v>3927701.37</v>
      </c>
      <c r="O28" s="153">
        <v>2125532</v>
      </c>
    </row>
    <row r="29" spans="1:15">
      <c r="A29" s="152" t="s">
        <v>204</v>
      </c>
      <c r="B29" s="156">
        <f>SUM(B30:B31)</f>
        <v>0</v>
      </c>
      <c r="C29" s="156">
        <f t="shared" ref="C29:O29" si="3">SUM(C30:C31)</f>
        <v>0</v>
      </c>
      <c r="D29" s="156">
        <f t="shared" si="3"/>
        <v>0</v>
      </c>
      <c r="E29" s="156">
        <f t="shared" si="3"/>
        <v>0</v>
      </c>
      <c r="F29" s="156">
        <f t="shared" si="3"/>
        <v>0</v>
      </c>
      <c r="G29" s="156">
        <f t="shared" si="3"/>
        <v>0</v>
      </c>
      <c r="H29" s="156">
        <f t="shared" si="3"/>
        <v>0</v>
      </c>
      <c r="I29" s="156">
        <f t="shared" si="3"/>
        <v>0</v>
      </c>
      <c r="J29" s="156">
        <f t="shared" si="3"/>
        <v>0</v>
      </c>
      <c r="K29" s="156">
        <f t="shared" si="3"/>
        <v>0</v>
      </c>
      <c r="L29" s="156">
        <f t="shared" si="3"/>
        <v>0</v>
      </c>
      <c r="M29" s="156">
        <f t="shared" si="3"/>
        <v>0</v>
      </c>
      <c r="N29" s="156">
        <f t="shared" si="1"/>
        <v>0</v>
      </c>
      <c r="O29" s="156">
        <f t="shared" si="3"/>
        <v>0</v>
      </c>
    </row>
    <row r="30" spans="1:15">
      <c r="A30" s="152" t="s">
        <v>205</v>
      </c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153"/>
      <c r="M30" s="153"/>
      <c r="N30" s="154">
        <f t="shared" si="1"/>
        <v>0</v>
      </c>
      <c r="O30" s="153"/>
    </row>
    <row r="31" spans="1:15">
      <c r="A31" s="157" t="s">
        <v>206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4">
        <f t="shared" si="1"/>
        <v>0</v>
      </c>
      <c r="O31" s="158"/>
    </row>
    <row r="32" spans="1:15">
      <c r="A32" s="159" t="s">
        <v>207</v>
      </c>
      <c r="B32" s="160">
        <f>+B13-B22</f>
        <v>3560353.97</v>
      </c>
      <c r="C32" s="160">
        <f t="shared" ref="C32:M32" si="4">+C13-C22</f>
        <v>4185272.0500000003</v>
      </c>
      <c r="D32" s="160">
        <f t="shared" si="4"/>
        <v>4632596.2799999993</v>
      </c>
      <c r="E32" s="160">
        <f t="shared" si="4"/>
        <v>3692591.54</v>
      </c>
      <c r="F32" s="160">
        <f t="shared" si="4"/>
        <v>4391031.0999999996</v>
      </c>
      <c r="G32" s="160">
        <f t="shared" si="4"/>
        <v>6091012.1699999999</v>
      </c>
      <c r="H32" s="160">
        <f t="shared" si="4"/>
        <v>4622306.47</v>
      </c>
      <c r="I32" s="160">
        <f t="shared" si="4"/>
        <v>6989913.4200000009</v>
      </c>
      <c r="J32" s="160">
        <f t="shared" si="4"/>
        <v>3869736.49</v>
      </c>
      <c r="K32" s="160">
        <f t="shared" si="4"/>
        <v>4148394.62</v>
      </c>
      <c r="L32" s="160">
        <f t="shared" si="4"/>
        <v>6415440.7999999998</v>
      </c>
      <c r="M32" s="160">
        <f t="shared" si="4"/>
        <v>3949369.4400000004</v>
      </c>
      <c r="N32" s="160">
        <f t="shared" si="1"/>
        <v>56548018.349999994</v>
      </c>
      <c r="O32" s="160">
        <f>+O13-O22</f>
        <v>96810668</v>
      </c>
    </row>
    <row r="33" spans="1:15">
      <c r="A33" s="700" t="s">
        <v>139</v>
      </c>
      <c r="B33" s="700"/>
      <c r="C33" s="700"/>
      <c r="D33" s="700"/>
      <c r="E33" s="700"/>
      <c r="F33" s="700"/>
      <c r="G33" s="700"/>
      <c r="H33" s="700"/>
      <c r="I33" s="700"/>
      <c r="J33" s="700"/>
      <c r="K33" s="700"/>
      <c r="L33" s="700"/>
      <c r="M33" s="700"/>
      <c r="N33" s="700"/>
      <c r="O33" s="700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workbookViewId="0">
      <selection activeCell="A7" sqref="A7:I7"/>
    </sheetView>
  </sheetViews>
  <sheetFormatPr defaultRowHeight="15"/>
  <cols>
    <col min="1" max="1" width="69.140625" style="99" customWidth="1"/>
    <col min="2" max="3" width="14" style="99" customWidth="1"/>
    <col min="4" max="16384" width="9.140625" style="99"/>
  </cols>
  <sheetData>
    <row r="1" spans="1:9" ht="15.75">
      <c r="A1" s="161" t="s">
        <v>208</v>
      </c>
      <c r="B1" s="162"/>
      <c r="C1" s="162"/>
      <c r="D1" s="162"/>
      <c r="E1" s="162"/>
      <c r="F1" s="162"/>
      <c r="G1" s="162"/>
      <c r="H1" s="162"/>
      <c r="I1" s="162"/>
    </row>
    <row r="2" spans="1:9" ht="5.0999999999999996" customHeight="1">
      <c r="A2" s="163"/>
      <c r="B2" s="162"/>
      <c r="C2" s="162"/>
      <c r="D2" s="162"/>
      <c r="E2" s="162"/>
      <c r="F2" s="162"/>
      <c r="G2" s="162"/>
      <c r="H2" s="162"/>
      <c r="I2" s="162"/>
    </row>
    <row r="3" spans="1:9">
      <c r="A3" s="758" t="s">
        <v>911</v>
      </c>
      <c r="B3" s="758"/>
      <c r="C3" s="758"/>
      <c r="D3" s="758"/>
      <c r="E3" s="758"/>
      <c r="F3" s="758"/>
      <c r="G3" s="758"/>
      <c r="H3" s="758"/>
      <c r="I3" s="758"/>
    </row>
    <row r="4" spans="1:9">
      <c r="A4" s="759" t="s">
        <v>0</v>
      </c>
      <c r="B4" s="759"/>
      <c r="C4" s="759"/>
      <c r="D4" s="759"/>
      <c r="E4" s="759"/>
      <c r="F4" s="759"/>
      <c r="G4" s="759"/>
      <c r="H4" s="759"/>
      <c r="I4" s="759"/>
    </row>
    <row r="5" spans="1:9">
      <c r="A5" s="760" t="s">
        <v>209</v>
      </c>
      <c r="B5" s="760"/>
      <c r="C5" s="760"/>
      <c r="D5" s="760"/>
      <c r="E5" s="760"/>
      <c r="F5" s="760"/>
      <c r="G5" s="760"/>
      <c r="H5" s="760"/>
      <c r="I5" s="760"/>
    </row>
    <row r="6" spans="1:9">
      <c r="A6" s="759" t="s">
        <v>210</v>
      </c>
      <c r="B6" s="759"/>
      <c r="C6" s="759"/>
      <c r="D6" s="759"/>
      <c r="E6" s="759"/>
      <c r="F6" s="759"/>
      <c r="G6" s="759"/>
      <c r="H6" s="759"/>
      <c r="I6" s="759"/>
    </row>
    <row r="7" spans="1:9">
      <c r="A7" s="758" t="s">
        <v>913</v>
      </c>
      <c r="B7" s="758"/>
      <c r="C7" s="758"/>
      <c r="D7" s="758"/>
      <c r="E7" s="758"/>
      <c r="F7" s="758"/>
      <c r="G7" s="758"/>
      <c r="H7" s="758"/>
      <c r="I7" s="758"/>
    </row>
    <row r="8" spans="1:9" ht="5.0999999999999996" customHeight="1">
      <c r="A8" s="164"/>
      <c r="B8" s="164"/>
      <c r="C8" s="164"/>
      <c r="D8" s="164"/>
      <c r="E8" s="164"/>
      <c r="F8" s="164"/>
      <c r="G8" s="164"/>
      <c r="H8" s="164"/>
      <c r="I8" s="162"/>
    </row>
    <row r="9" spans="1:9">
      <c r="A9" s="165" t="s">
        <v>211</v>
      </c>
      <c r="B9" s="162"/>
      <c r="C9" s="162"/>
      <c r="D9" s="162"/>
      <c r="E9" s="162"/>
      <c r="F9" s="166"/>
      <c r="G9" s="162"/>
      <c r="H9" s="761">
        <v>1</v>
      </c>
      <c r="I9" s="761"/>
    </row>
    <row r="10" spans="1:9" ht="12.75" customHeight="1">
      <c r="A10" s="167"/>
      <c r="B10" s="168" t="s">
        <v>23</v>
      </c>
      <c r="C10" s="168" t="s">
        <v>23</v>
      </c>
      <c r="D10" s="710" t="s">
        <v>24</v>
      </c>
      <c r="E10" s="710"/>
      <c r="F10" s="710"/>
      <c r="G10" s="710"/>
      <c r="H10" s="710"/>
      <c r="I10" s="710"/>
    </row>
    <row r="11" spans="1:9">
      <c r="A11" s="169" t="s">
        <v>26</v>
      </c>
      <c r="B11" s="170" t="s">
        <v>27</v>
      </c>
      <c r="C11" s="170" t="s">
        <v>28</v>
      </c>
      <c r="D11" s="757" t="s">
        <v>29</v>
      </c>
      <c r="E11" s="757"/>
      <c r="F11" s="711" t="s">
        <v>212</v>
      </c>
      <c r="G11" s="711"/>
      <c r="H11" s="712" t="s">
        <v>212</v>
      </c>
      <c r="I11" s="712"/>
    </row>
    <row r="12" spans="1:9">
      <c r="A12" s="171"/>
      <c r="B12" s="172"/>
      <c r="C12" s="172"/>
      <c r="D12" s="757"/>
      <c r="E12" s="757"/>
      <c r="F12" s="713">
        <v>2014</v>
      </c>
      <c r="G12" s="713"/>
      <c r="H12" s="714">
        <v>2013</v>
      </c>
      <c r="I12" s="714"/>
    </row>
    <row r="13" spans="1:9">
      <c r="A13" s="173" t="s">
        <v>215</v>
      </c>
      <c r="B13" s="174">
        <f>+B14+B33+B37</f>
        <v>1401000</v>
      </c>
      <c r="C13" s="174">
        <f t="shared" ref="C13:I13" si="0">+C14+C33+C37</f>
        <v>1401000</v>
      </c>
      <c r="D13" s="719">
        <f t="shared" si="0"/>
        <v>0</v>
      </c>
      <c r="E13" s="719">
        <f t="shared" si="0"/>
        <v>0</v>
      </c>
      <c r="F13" s="719">
        <f t="shared" si="0"/>
        <v>0</v>
      </c>
      <c r="G13" s="719">
        <f t="shared" si="0"/>
        <v>0</v>
      </c>
      <c r="H13" s="720">
        <f t="shared" si="0"/>
        <v>0</v>
      </c>
      <c r="I13" s="720">
        <f t="shared" si="0"/>
        <v>0</v>
      </c>
    </row>
    <row r="14" spans="1:9">
      <c r="A14" s="173" t="s">
        <v>39</v>
      </c>
      <c r="B14" s="174">
        <f>+B15+B24+B25+B29+B30</f>
        <v>301000</v>
      </c>
      <c r="C14" s="174">
        <f t="shared" ref="C14:I14" si="1">+C15+C24+C25+C29+C30</f>
        <v>301000</v>
      </c>
      <c r="D14" s="719">
        <f t="shared" si="1"/>
        <v>0</v>
      </c>
      <c r="E14" s="719">
        <f t="shared" si="1"/>
        <v>0</v>
      </c>
      <c r="F14" s="719">
        <f t="shared" si="1"/>
        <v>0</v>
      </c>
      <c r="G14" s="719">
        <f t="shared" si="1"/>
        <v>0</v>
      </c>
      <c r="H14" s="720">
        <f t="shared" si="1"/>
        <v>0</v>
      </c>
      <c r="I14" s="720">
        <f t="shared" si="1"/>
        <v>0</v>
      </c>
    </row>
    <row r="15" spans="1:9">
      <c r="A15" s="165" t="s">
        <v>216</v>
      </c>
      <c r="B15" s="174">
        <f>+B16+B20</f>
        <v>0</v>
      </c>
      <c r="C15" s="174">
        <f t="shared" ref="C15:I15" si="2">+C16+C20</f>
        <v>0</v>
      </c>
      <c r="D15" s="719">
        <f t="shared" si="2"/>
        <v>0</v>
      </c>
      <c r="E15" s="719">
        <f t="shared" si="2"/>
        <v>0</v>
      </c>
      <c r="F15" s="719">
        <f t="shared" si="2"/>
        <v>0</v>
      </c>
      <c r="G15" s="719">
        <f t="shared" si="2"/>
        <v>0</v>
      </c>
      <c r="H15" s="720">
        <f t="shared" si="2"/>
        <v>0</v>
      </c>
      <c r="I15" s="720">
        <f t="shared" si="2"/>
        <v>0</v>
      </c>
    </row>
    <row r="16" spans="1:9">
      <c r="A16" s="165" t="s">
        <v>217</v>
      </c>
      <c r="B16" s="174">
        <f>SUM(B17:B19)</f>
        <v>0</v>
      </c>
      <c r="C16" s="174">
        <f t="shared" ref="C16:I16" si="3">SUM(C17:C19)</f>
        <v>0</v>
      </c>
      <c r="D16" s="719">
        <f t="shared" si="3"/>
        <v>0</v>
      </c>
      <c r="E16" s="719">
        <f t="shared" si="3"/>
        <v>0</v>
      </c>
      <c r="F16" s="719">
        <f t="shared" si="3"/>
        <v>0</v>
      </c>
      <c r="G16" s="719">
        <f t="shared" si="3"/>
        <v>0</v>
      </c>
      <c r="H16" s="720">
        <f t="shared" si="3"/>
        <v>0</v>
      </c>
      <c r="I16" s="720">
        <f t="shared" si="3"/>
        <v>0</v>
      </c>
    </row>
    <row r="17" spans="1:9">
      <c r="A17" s="165" t="s">
        <v>218</v>
      </c>
      <c r="B17" s="176"/>
      <c r="C17" s="176"/>
      <c r="D17" s="755"/>
      <c r="E17" s="755"/>
      <c r="F17" s="755"/>
      <c r="G17" s="755"/>
      <c r="H17" s="756"/>
      <c r="I17" s="756"/>
    </row>
    <row r="18" spans="1:9">
      <c r="A18" s="165" t="s">
        <v>219</v>
      </c>
      <c r="B18" s="176"/>
      <c r="C18" s="176"/>
      <c r="D18" s="755"/>
      <c r="E18" s="755"/>
      <c r="F18" s="755"/>
      <c r="G18" s="755"/>
      <c r="H18" s="756"/>
      <c r="I18" s="756"/>
    </row>
    <row r="19" spans="1:9">
      <c r="A19" s="165" t="s">
        <v>220</v>
      </c>
      <c r="B19" s="176"/>
      <c r="C19" s="176"/>
      <c r="D19" s="755"/>
      <c r="E19" s="755"/>
      <c r="F19" s="755"/>
      <c r="G19" s="755"/>
      <c r="H19" s="756"/>
      <c r="I19" s="756"/>
    </row>
    <row r="20" spans="1:9">
      <c r="A20" s="165" t="s">
        <v>221</v>
      </c>
      <c r="B20" s="174">
        <f>SUM(B21:B23)</f>
        <v>0</v>
      </c>
      <c r="C20" s="174">
        <f t="shared" ref="C20:I20" si="4">SUM(C21:C23)</f>
        <v>0</v>
      </c>
      <c r="D20" s="719">
        <f t="shared" si="4"/>
        <v>0</v>
      </c>
      <c r="E20" s="719">
        <f t="shared" si="4"/>
        <v>0</v>
      </c>
      <c r="F20" s="719">
        <f t="shared" si="4"/>
        <v>0</v>
      </c>
      <c r="G20" s="719">
        <f t="shared" si="4"/>
        <v>0</v>
      </c>
      <c r="H20" s="720">
        <f t="shared" si="4"/>
        <v>0</v>
      </c>
      <c r="I20" s="720">
        <f t="shared" si="4"/>
        <v>0</v>
      </c>
    </row>
    <row r="21" spans="1:9">
      <c r="A21" s="165" t="s">
        <v>222</v>
      </c>
      <c r="B21" s="176"/>
      <c r="C21" s="176"/>
      <c r="D21" s="755"/>
      <c r="E21" s="755"/>
      <c r="F21" s="755"/>
      <c r="G21" s="755"/>
      <c r="H21" s="756"/>
      <c r="I21" s="756"/>
    </row>
    <row r="22" spans="1:9">
      <c r="A22" s="165" t="s">
        <v>223</v>
      </c>
      <c r="B22" s="176"/>
      <c r="C22" s="176"/>
      <c r="D22" s="755"/>
      <c r="E22" s="755"/>
      <c r="F22" s="755"/>
      <c r="G22" s="755"/>
      <c r="H22" s="756"/>
      <c r="I22" s="756"/>
    </row>
    <row r="23" spans="1:9">
      <c r="A23" s="165" t="s">
        <v>224</v>
      </c>
      <c r="B23" s="176"/>
      <c r="C23" s="176"/>
      <c r="D23" s="755"/>
      <c r="E23" s="755"/>
      <c r="F23" s="755"/>
      <c r="G23" s="755"/>
      <c r="H23" s="756"/>
      <c r="I23" s="756"/>
    </row>
    <row r="24" spans="1:9">
      <c r="A24" s="165" t="s">
        <v>225</v>
      </c>
      <c r="B24" s="176"/>
      <c r="C24" s="176"/>
      <c r="D24" s="755"/>
      <c r="E24" s="755"/>
      <c r="F24" s="755"/>
      <c r="G24" s="755"/>
      <c r="H24" s="756"/>
      <c r="I24" s="756"/>
    </row>
    <row r="25" spans="1:9">
      <c r="A25" s="165" t="s">
        <v>226</v>
      </c>
      <c r="B25" s="174">
        <f>SUM(B26:B28)</f>
        <v>301000</v>
      </c>
      <c r="C25" s="174">
        <f t="shared" ref="C25:I25" si="5">SUM(C26:C28)</f>
        <v>301000</v>
      </c>
      <c r="D25" s="719">
        <f t="shared" si="5"/>
        <v>0</v>
      </c>
      <c r="E25" s="719">
        <f t="shared" si="5"/>
        <v>0</v>
      </c>
      <c r="F25" s="719">
        <f t="shared" si="5"/>
        <v>0</v>
      </c>
      <c r="G25" s="719">
        <f t="shared" si="5"/>
        <v>0</v>
      </c>
      <c r="H25" s="720">
        <f t="shared" si="5"/>
        <v>0</v>
      </c>
      <c r="I25" s="720">
        <f t="shared" si="5"/>
        <v>0</v>
      </c>
    </row>
    <row r="26" spans="1:9">
      <c r="A26" s="165" t="s">
        <v>49</v>
      </c>
      <c r="B26" s="176"/>
      <c r="C26" s="176"/>
      <c r="D26" s="755"/>
      <c r="E26" s="755"/>
      <c r="F26" s="755"/>
      <c r="G26" s="755"/>
      <c r="H26" s="756"/>
      <c r="I26" s="756"/>
    </row>
    <row r="27" spans="1:9">
      <c r="A27" s="165" t="s">
        <v>50</v>
      </c>
      <c r="B27" s="176"/>
      <c r="C27" s="176"/>
      <c r="D27" s="755"/>
      <c r="E27" s="755"/>
      <c r="F27" s="755"/>
      <c r="G27" s="755"/>
      <c r="H27" s="756"/>
      <c r="I27" s="756"/>
    </row>
    <row r="28" spans="1:9">
      <c r="A28" s="165" t="s">
        <v>55</v>
      </c>
      <c r="B28" s="176">
        <v>301000</v>
      </c>
      <c r="C28" s="176">
        <v>301000</v>
      </c>
      <c r="D28" s="755"/>
      <c r="E28" s="755"/>
      <c r="F28" s="755"/>
      <c r="G28" s="755"/>
      <c r="H28" s="756"/>
      <c r="I28" s="756"/>
    </row>
    <row r="29" spans="1:9">
      <c r="A29" s="165" t="s">
        <v>227</v>
      </c>
      <c r="B29" s="176">
        <v>0</v>
      </c>
      <c r="C29" s="176">
        <v>0</v>
      </c>
      <c r="D29" s="755"/>
      <c r="E29" s="755"/>
      <c r="F29" s="755"/>
      <c r="G29" s="755"/>
      <c r="H29" s="756"/>
      <c r="I29" s="756"/>
    </row>
    <row r="30" spans="1:9">
      <c r="A30" s="165" t="s">
        <v>228</v>
      </c>
      <c r="B30" s="174">
        <f>SUM(B31:B32)</f>
        <v>0</v>
      </c>
      <c r="C30" s="174">
        <f t="shared" ref="C30:I30" si="6">SUM(C31:C32)</f>
        <v>0</v>
      </c>
      <c r="D30" s="719">
        <f t="shared" si="6"/>
        <v>0</v>
      </c>
      <c r="E30" s="719">
        <f t="shared" si="6"/>
        <v>0</v>
      </c>
      <c r="F30" s="719">
        <f t="shared" si="6"/>
        <v>0</v>
      </c>
      <c r="G30" s="719">
        <f t="shared" si="6"/>
        <v>0</v>
      </c>
      <c r="H30" s="720">
        <f t="shared" si="6"/>
        <v>0</v>
      </c>
      <c r="I30" s="720">
        <f t="shared" si="6"/>
        <v>0</v>
      </c>
    </row>
    <row r="31" spans="1:9">
      <c r="A31" s="165" t="s">
        <v>229</v>
      </c>
      <c r="B31" s="176"/>
      <c r="C31" s="176"/>
      <c r="D31" s="755"/>
      <c r="E31" s="755"/>
      <c r="F31" s="755"/>
      <c r="G31" s="755"/>
      <c r="H31" s="756"/>
      <c r="I31" s="756"/>
    </row>
    <row r="32" spans="1:9">
      <c r="A32" s="165" t="s">
        <v>230</v>
      </c>
      <c r="B32" s="176"/>
      <c r="C32" s="176"/>
      <c r="D32" s="755"/>
      <c r="E32" s="755"/>
      <c r="F32" s="755"/>
      <c r="G32" s="755"/>
      <c r="H32" s="756"/>
      <c r="I32" s="756"/>
    </row>
    <row r="33" spans="1:9">
      <c r="A33" s="165" t="s">
        <v>79</v>
      </c>
      <c r="B33" s="174">
        <f>SUM(B34:B36)</f>
        <v>1100000</v>
      </c>
      <c r="C33" s="174">
        <f t="shared" ref="C33:I33" si="7">SUM(C34:C36)</f>
        <v>1100000</v>
      </c>
      <c r="D33" s="719">
        <f t="shared" si="7"/>
        <v>0</v>
      </c>
      <c r="E33" s="719">
        <f t="shared" si="7"/>
        <v>0</v>
      </c>
      <c r="F33" s="719">
        <f t="shared" si="7"/>
        <v>0</v>
      </c>
      <c r="G33" s="719">
        <f t="shared" si="7"/>
        <v>0</v>
      </c>
      <c r="H33" s="720">
        <f t="shared" si="7"/>
        <v>0</v>
      </c>
      <c r="I33" s="720">
        <f t="shared" si="7"/>
        <v>0</v>
      </c>
    </row>
    <row r="34" spans="1:9">
      <c r="A34" s="165" t="s">
        <v>231</v>
      </c>
      <c r="B34" s="176"/>
      <c r="C34" s="176"/>
      <c r="D34" s="755"/>
      <c r="E34" s="755"/>
      <c r="F34" s="755"/>
      <c r="G34" s="755"/>
      <c r="H34" s="756"/>
      <c r="I34" s="756"/>
    </row>
    <row r="35" spans="1:9">
      <c r="A35" s="165" t="s">
        <v>232</v>
      </c>
      <c r="B35" s="176"/>
      <c r="C35" s="176"/>
      <c r="D35" s="755"/>
      <c r="E35" s="755"/>
      <c r="F35" s="755"/>
      <c r="G35" s="755"/>
      <c r="H35" s="756"/>
      <c r="I35" s="756"/>
    </row>
    <row r="36" spans="1:9">
      <c r="A36" s="165" t="s">
        <v>233</v>
      </c>
      <c r="B36" s="176">
        <v>1100000</v>
      </c>
      <c r="C36" s="176">
        <v>1100000</v>
      </c>
      <c r="D36" s="755"/>
      <c r="E36" s="755"/>
      <c r="F36" s="755"/>
      <c r="G36" s="755"/>
      <c r="H36" s="756"/>
      <c r="I36" s="756"/>
    </row>
    <row r="37" spans="1:9">
      <c r="A37" s="165" t="s">
        <v>234</v>
      </c>
      <c r="B37" s="176"/>
      <c r="C37" s="176"/>
      <c r="D37" s="755"/>
      <c r="E37" s="755"/>
      <c r="F37" s="755"/>
      <c r="G37" s="755"/>
      <c r="H37" s="756"/>
      <c r="I37" s="756"/>
    </row>
    <row r="38" spans="1:9">
      <c r="A38" s="177" t="s">
        <v>235</v>
      </c>
      <c r="B38" s="178">
        <v>0</v>
      </c>
      <c r="C38" s="178">
        <v>0</v>
      </c>
      <c r="D38" s="755"/>
      <c r="E38" s="755"/>
      <c r="F38" s="755"/>
      <c r="G38" s="755"/>
      <c r="H38" s="756"/>
      <c r="I38" s="756"/>
    </row>
    <row r="39" spans="1:9">
      <c r="A39" s="179" t="s">
        <v>236</v>
      </c>
      <c r="B39" s="180">
        <f>+B13+B38</f>
        <v>1401000</v>
      </c>
      <c r="C39" s="180">
        <f t="shared" ref="C39:I39" si="8">+C13+C38</f>
        <v>1401000</v>
      </c>
      <c r="D39" s="747">
        <f t="shared" si="8"/>
        <v>0</v>
      </c>
      <c r="E39" s="747">
        <f t="shared" si="8"/>
        <v>0</v>
      </c>
      <c r="F39" s="747">
        <f t="shared" si="8"/>
        <v>0</v>
      </c>
      <c r="G39" s="747">
        <f t="shared" si="8"/>
        <v>0</v>
      </c>
      <c r="H39" s="748">
        <f t="shared" si="8"/>
        <v>0</v>
      </c>
      <c r="I39" s="748">
        <f t="shared" si="8"/>
        <v>0</v>
      </c>
    </row>
    <row r="40" spans="1:9" ht="5.0999999999999996" customHeight="1">
      <c r="A40" s="162"/>
      <c r="B40" s="182"/>
      <c r="C40" s="182"/>
      <c r="D40" s="182"/>
      <c r="E40" s="182"/>
      <c r="F40" s="182"/>
      <c r="G40" s="182"/>
      <c r="H40" s="183"/>
      <c r="I40" s="183"/>
    </row>
    <row r="41" spans="1:9" ht="12.75" customHeight="1">
      <c r="A41" s="184"/>
      <c r="B41" s="168" t="s">
        <v>106</v>
      </c>
      <c r="C41" s="185" t="s">
        <v>106</v>
      </c>
      <c r="D41" s="710" t="s">
        <v>109</v>
      </c>
      <c r="E41" s="710"/>
      <c r="F41" s="710"/>
      <c r="G41" s="710"/>
      <c r="H41" s="710"/>
      <c r="I41" s="710"/>
    </row>
    <row r="42" spans="1:9">
      <c r="A42" s="186" t="s">
        <v>110</v>
      </c>
      <c r="B42" s="170" t="s">
        <v>27</v>
      </c>
      <c r="C42" s="170" t="s">
        <v>28</v>
      </c>
      <c r="D42" s="711" t="s">
        <v>29</v>
      </c>
      <c r="E42" s="711"/>
      <c r="F42" s="711" t="s">
        <v>212</v>
      </c>
      <c r="G42" s="711"/>
      <c r="H42" s="712" t="s">
        <v>212</v>
      </c>
      <c r="I42" s="712"/>
    </row>
    <row r="43" spans="1:9">
      <c r="A43" s="187"/>
      <c r="B43" s="188"/>
      <c r="C43" s="188"/>
      <c r="D43" s="189"/>
      <c r="E43" s="190"/>
      <c r="F43" s="751" t="s">
        <v>213</v>
      </c>
      <c r="G43" s="751"/>
      <c r="H43" s="752" t="s">
        <v>214</v>
      </c>
      <c r="I43" s="752"/>
    </row>
    <row r="44" spans="1:9">
      <c r="A44" s="191" t="s">
        <v>237</v>
      </c>
      <c r="B44" s="175">
        <f>+B45+B48</f>
        <v>1836000</v>
      </c>
      <c r="C44" s="175">
        <f t="shared" ref="C44:I44" si="9">+C45+C48</f>
        <v>1836000</v>
      </c>
      <c r="D44" s="753">
        <f t="shared" si="9"/>
        <v>0</v>
      </c>
      <c r="E44" s="753">
        <f t="shared" si="9"/>
        <v>0</v>
      </c>
      <c r="F44" s="753">
        <f t="shared" si="9"/>
        <v>0</v>
      </c>
      <c r="G44" s="753">
        <f t="shared" si="9"/>
        <v>0</v>
      </c>
      <c r="H44" s="754">
        <f t="shared" si="9"/>
        <v>0</v>
      </c>
      <c r="I44" s="754">
        <f t="shared" si="9"/>
        <v>0</v>
      </c>
    </row>
    <row r="45" spans="1:9">
      <c r="A45" s="165" t="s">
        <v>152</v>
      </c>
      <c r="B45" s="175">
        <f>SUM(B46:B47)</f>
        <v>1286000</v>
      </c>
      <c r="C45" s="175">
        <f t="shared" ref="C45:I45" si="10">SUM(C46:C47)</f>
        <v>1286000</v>
      </c>
      <c r="D45" s="719">
        <f t="shared" si="10"/>
        <v>0</v>
      </c>
      <c r="E45" s="719">
        <f t="shared" si="10"/>
        <v>0</v>
      </c>
      <c r="F45" s="719">
        <f t="shared" si="10"/>
        <v>0</v>
      </c>
      <c r="G45" s="719">
        <f t="shared" si="10"/>
        <v>0</v>
      </c>
      <c r="H45" s="720">
        <f t="shared" si="10"/>
        <v>0</v>
      </c>
      <c r="I45" s="720">
        <f t="shared" si="10"/>
        <v>0</v>
      </c>
    </row>
    <row r="46" spans="1:9">
      <c r="A46" s="164" t="s">
        <v>238</v>
      </c>
      <c r="B46" s="192">
        <v>1042000</v>
      </c>
      <c r="C46" s="192">
        <v>1042000</v>
      </c>
      <c r="D46" s="749"/>
      <c r="E46" s="749"/>
      <c r="F46" s="749"/>
      <c r="G46" s="749"/>
      <c r="H46" s="750"/>
      <c r="I46" s="750"/>
    </row>
    <row r="47" spans="1:9">
      <c r="A47" s="164" t="s">
        <v>239</v>
      </c>
      <c r="B47" s="192">
        <v>244000</v>
      </c>
      <c r="C47" s="192">
        <v>244000</v>
      </c>
      <c r="D47" s="749"/>
      <c r="E47" s="749"/>
      <c r="F47" s="749"/>
      <c r="G47" s="749"/>
      <c r="H47" s="750"/>
      <c r="I47" s="750"/>
    </row>
    <row r="48" spans="1:9">
      <c r="A48" s="164" t="s">
        <v>240</v>
      </c>
      <c r="B48" s="175">
        <f>+B49+B53+B57</f>
        <v>550000</v>
      </c>
      <c r="C48" s="175">
        <f t="shared" ref="C48:I48" si="11">+C49+C53+C57</f>
        <v>550000</v>
      </c>
      <c r="D48" s="719">
        <f t="shared" si="11"/>
        <v>0</v>
      </c>
      <c r="E48" s="719">
        <f t="shared" si="11"/>
        <v>0</v>
      </c>
      <c r="F48" s="719">
        <f t="shared" si="11"/>
        <v>0</v>
      </c>
      <c r="G48" s="719">
        <f t="shared" si="11"/>
        <v>0</v>
      </c>
      <c r="H48" s="720">
        <f t="shared" si="11"/>
        <v>0</v>
      </c>
      <c r="I48" s="720">
        <f t="shared" si="11"/>
        <v>0</v>
      </c>
    </row>
    <row r="49" spans="1:9">
      <c r="A49" s="164" t="s">
        <v>241</v>
      </c>
      <c r="B49" s="174">
        <f>SUM(B50:B52)</f>
        <v>550000</v>
      </c>
      <c r="C49" s="175">
        <f t="shared" ref="C49:I49" si="12">SUM(C50:C52)</f>
        <v>550000</v>
      </c>
      <c r="D49" s="719">
        <f t="shared" si="12"/>
        <v>0</v>
      </c>
      <c r="E49" s="719">
        <f t="shared" si="12"/>
        <v>0</v>
      </c>
      <c r="F49" s="719">
        <f t="shared" si="12"/>
        <v>0</v>
      </c>
      <c r="G49" s="719">
        <f t="shared" si="12"/>
        <v>0</v>
      </c>
      <c r="H49" s="720">
        <f t="shared" si="12"/>
        <v>0</v>
      </c>
      <c r="I49" s="720">
        <f t="shared" si="12"/>
        <v>0</v>
      </c>
    </row>
    <row r="50" spans="1:9">
      <c r="A50" s="164" t="s">
        <v>242</v>
      </c>
      <c r="B50" s="176">
        <v>480000</v>
      </c>
      <c r="C50" s="192">
        <v>480000</v>
      </c>
      <c r="D50" s="749"/>
      <c r="E50" s="749"/>
      <c r="F50" s="749"/>
      <c r="G50" s="749"/>
      <c r="H50" s="750"/>
      <c r="I50" s="750"/>
    </row>
    <row r="51" spans="1:9">
      <c r="A51" s="164" t="s">
        <v>243</v>
      </c>
      <c r="B51" s="176">
        <v>70000</v>
      </c>
      <c r="C51" s="192">
        <v>70000</v>
      </c>
      <c r="D51" s="749"/>
      <c r="E51" s="749"/>
      <c r="F51" s="749"/>
      <c r="G51" s="749"/>
      <c r="H51" s="750"/>
      <c r="I51" s="750"/>
    </row>
    <row r="52" spans="1:9">
      <c r="A52" s="164" t="s">
        <v>244</v>
      </c>
      <c r="B52" s="176"/>
      <c r="C52" s="192"/>
      <c r="D52" s="749"/>
      <c r="E52" s="749"/>
      <c r="F52" s="749"/>
      <c r="G52" s="749"/>
      <c r="H52" s="750"/>
      <c r="I52" s="750"/>
    </row>
    <row r="53" spans="1:9">
      <c r="A53" s="164" t="s">
        <v>245</v>
      </c>
      <c r="B53" s="174">
        <f>SUM(B54:B56)</f>
        <v>0</v>
      </c>
      <c r="C53" s="175">
        <f t="shared" ref="C53:I53" si="13">SUM(C54:C56)</f>
        <v>0</v>
      </c>
      <c r="D53" s="719">
        <f t="shared" si="13"/>
        <v>0</v>
      </c>
      <c r="E53" s="719">
        <f t="shared" si="13"/>
        <v>0</v>
      </c>
      <c r="F53" s="719">
        <f t="shared" si="13"/>
        <v>0</v>
      </c>
      <c r="G53" s="719">
        <f t="shared" si="13"/>
        <v>0</v>
      </c>
      <c r="H53" s="720">
        <f t="shared" si="13"/>
        <v>0</v>
      </c>
      <c r="I53" s="720">
        <f t="shared" si="13"/>
        <v>0</v>
      </c>
    </row>
    <row r="54" spans="1:9">
      <c r="A54" s="164" t="s">
        <v>246</v>
      </c>
      <c r="B54" s="192"/>
      <c r="C54" s="192"/>
      <c r="D54" s="749"/>
      <c r="E54" s="749"/>
      <c r="F54" s="749"/>
      <c r="G54" s="749"/>
      <c r="H54" s="750"/>
      <c r="I54" s="750"/>
    </row>
    <row r="55" spans="1:9">
      <c r="A55" s="164" t="s">
        <v>243</v>
      </c>
      <c r="B55" s="192"/>
      <c r="C55" s="192"/>
      <c r="D55" s="749"/>
      <c r="E55" s="749"/>
      <c r="F55" s="749"/>
      <c r="G55" s="749"/>
      <c r="H55" s="750"/>
      <c r="I55" s="750"/>
    </row>
    <row r="56" spans="1:9">
      <c r="A56" s="164" t="s">
        <v>244</v>
      </c>
      <c r="B56" s="192"/>
      <c r="C56" s="192"/>
      <c r="D56" s="749"/>
      <c r="E56" s="749"/>
      <c r="F56" s="749"/>
      <c r="G56" s="749"/>
      <c r="H56" s="750"/>
      <c r="I56" s="750"/>
    </row>
    <row r="57" spans="1:9">
      <c r="A57" s="164" t="s">
        <v>247</v>
      </c>
      <c r="B57" s="175">
        <f>SUM(B58:B59)</f>
        <v>0</v>
      </c>
      <c r="C57" s="175">
        <f t="shared" ref="C57:I57" si="14">SUM(C58:C59)</f>
        <v>0</v>
      </c>
      <c r="D57" s="719">
        <f t="shared" si="14"/>
        <v>0</v>
      </c>
      <c r="E57" s="719">
        <f t="shared" si="14"/>
        <v>0</v>
      </c>
      <c r="F57" s="719">
        <f t="shared" si="14"/>
        <v>0</v>
      </c>
      <c r="G57" s="719">
        <f t="shared" si="14"/>
        <v>0</v>
      </c>
      <c r="H57" s="720">
        <f t="shared" si="14"/>
        <v>0</v>
      </c>
      <c r="I57" s="720">
        <f t="shared" si="14"/>
        <v>0</v>
      </c>
    </row>
    <row r="58" spans="1:9">
      <c r="A58" s="164" t="s">
        <v>248</v>
      </c>
      <c r="B58" s="192"/>
      <c r="C58" s="192"/>
      <c r="D58" s="749"/>
      <c r="E58" s="749"/>
      <c r="F58" s="749"/>
      <c r="G58" s="749"/>
      <c r="H58" s="750"/>
      <c r="I58" s="750"/>
    </row>
    <row r="59" spans="1:9">
      <c r="A59" s="164" t="s">
        <v>249</v>
      </c>
      <c r="B59" s="192"/>
      <c r="C59" s="192"/>
      <c r="D59" s="749"/>
      <c r="E59" s="749"/>
      <c r="F59" s="749"/>
      <c r="G59" s="749"/>
      <c r="H59" s="750"/>
      <c r="I59" s="750"/>
    </row>
    <row r="60" spans="1:9">
      <c r="A60" s="193" t="s">
        <v>250</v>
      </c>
      <c r="B60" s="194"/>
      <c r="C60" s="194"/>
      <c r="D60" s="749"/>
      <c r="E60" s="749"/>
      <c r="F60" s="749"/>
      <c r="G60" s="749"/>
      <c r="H60" s="750"/>
      <c r="I60" s="750"/>
    </row>
    <row r="61" spans="1:9">
      <c r="A61" s="195" t="s">
        <v>251</v>
      </c>
      <c r="B61" s="181">
        <f>+B44+B60</f>
        <v>1836000</v>
      </c>
      <c r="C61" s="181">
        <f t="shared" ref="C61:I61" si="15">+C44+C60</f>
        <v>1836000</v>
      </c>
      <c r="D61" s="747">
        <f t="shared" si="15"/>
        <v>0</v>
      </c>
      <c r="E61" s="747">
        <f t="shared" si="15"/>
        <v>0</v>
      </c>
      <c r="F61" s="747">
        <f t="shared" si="15"/>
        <v>0</v>
      </c>
      <c r="G61" s="747">
        <f t="shared" si="15"/>
        <v>0</v>
      </c>
      <c r="H61" s="748">
        <f t="shared" si="15"/>
        <v>0</v>
      </c>
      <c r="I61" s="748">
        <f t="shared" si="15"/>
        <v>0</v>
      </c>
    </row>
    <row r="62" spans="1:9" ht="2.4500000000000002" customHeight="1">
      <c r="A62" s="196"/>
      <c r="B62" s="197"/>
      <c r="C62" s="197"/>
      <c r="D62" s="746"/>
      <c r="E62" s="746"/>
      <c r="F62" s="746"/>
      <c r="G62" s="746"/>
      <c r="H62" s="746"/>
      <c r="I62" s="746"/>
    </row>
    <row r="63" spans="1:9">
      <c r="A63" s="198" t="s">
        <v>252</v>
      </c>
      <c r="B63" s="180">
        <f>+B39-B61</f>
        <v>-435000</v>
      </c>
      <c r="C63" s="180">
        <f t="shared" ref="C63:I63" si="16">+C39-C61</f>
        <v>-435000</v>
      </c>
      <c r="D63" s="747">
        <f t="shared" si="16"/>
        <v>0</v>
      </c>
      <c r="E63" s="747">
        <f t="shared" si="16"/>
        <v>0</v>
      </c>
      <c r="F63" s="747">
        <f t="shared" si="16"/>
        <v>0</v>
      </c>
      <c r="G63" s="747">
        <f t="shared" si="16"/>
        <v>0</v>
      </c>
      <c r="H63" s="748">
        <f t="shared" si="16"/>
        <v>0</v>
      </c>
      <c r="I63" s="748">
        <f t="shared" si="16"/>
        <v>0</v>
      </c>
    </row>
    <row r="64" spans="1:9" ht="2.4500000000000002" customHeight="1">
      <c r="A64" s="173"/>
      <c r="B64" s="199"/>
      <c r="C64" s="199"/>
      <c r="D64" s="199"/>
      <c r="E64" s="199"/>
      <c r="F64" s="199"/>
      <c r="G64" s="199"/>
      <c r="H64" s="199"/>
      <c r="I64" s="199"/>
    </row>
    <row r="65" spans="1:9" ht="12.75" customHeight="1">
      <c r="A65" s="744" t="s">
        <v>253</v>
      </c>
      <c r="B65" s="168" t="s">
        <v>23</v>
      </c>
      <c r="C65" s="168" t="s">
        <v>23</v>
      </c>
      <c r="D65" s="710" t="s">
        <v>24</v>
      </c>
      <c r="E65" s="710"/>
      <c r="F65" s="710"/>
      <c r="G65" s="710"/>
      <c r="H65" s="710"/>
      <c r="I65" s="710"/>
    </row>
    <row r="66" spans="1:9">
      <c r="A66" s="744"/>
      <c r="B66" s="170" t="s">
        <v>27</v>
      </c>
      <c r="C66" s="170" t="s">
        <v>28</v>
      </c>
      <c r="D66" s="711" t="s">
        <v>254</v>
      </c>
      <c r="E66" s="711"/>
      <c r="F66" s="711" t="s">
        <v>212</v>
      </c>
      <c r="G66" s="711"/>
      <c r="H66" s="712" t="s">
        <v>212</v>
      </c>
      <c r="I66" s="712"/>
    </row>
    <row r="67" spans="1:9">
      <c r="A67" s="744"/>
      <c r="B67" s="200"/>
      <c r="C67" s="200"/>
      <c r="D67" s="745" t="s">
        <v>255</v>
      </c>
      <c r="E67" s="745"/>
      <c r="F67" s="713" t="s">
        <v>213</v>
      </c>
      <c r="G67" s="713"/>
      <c r="H67" s="714" t="s">
        <v>214</v>
      </c>
      <c r="I67" s="714"/>
    </row>
    <row r="68" spans="1:9">
      <c r="A68" s="201" t="s">
        <v>256</v>
      </c>
      <c r="B68" s="202">
        <f>+B69+B73</f>
        <v>0</v>
      </c>
      <c r="C68" s="202">
        <f t="shared" ref="C68:I68" si="17">+C69+C73</f>
        <v>0</v>
      </c>
      <c r="D68" s="742">
        <f t="shared" si="17"/>
        <v>0</v>
      </c>
      <c r="E68" s="742">
        <f t="shared" si="17"/>
        <v>0</v>
      </c>
      <c r="F68" s="742">
        <f t="shared" si="17"/>
        <v>0</v>
      </c>
      <c r="G68" s="742">
        <f t="shared" si="17"/>
        <v>0</v>
      </c>
      <c r="H68" s="743">
        <f t="shared" si="17"/>
        <v>0</v>
      </c>
      <c r="I68" s="743">
        <f t="shared" si="17"/>
        <v>0</v>
      </c>
    </row>
    <row r="69" spans="1:9">
      <c r="A69" s="201" t="s">
        <v>257</v>
      </c>
      <c r="B69" s="174">
        <f>SUM(B70:B72)</f>
        <v>0</v>
      </c>
      <c r="C69" s="174">
        <f t="shared" ref="C69:I69" si="18">SUM(C70:C72)</f>
        <v>0</v>
      </c>
      <c r="D69" s="740">
        <f t="shared" si="18"/>
        <v>0</v>
      </c>
      <c r="E69" s="740">
        <f t="shared" si="18"/>
        <v>0</v>
      </c>
      <c r="F69" s="740">
        <f t="shared" si="18"/>
        <v>0</v>
      </c>
      <c r="G69" s="740">
        <f t="shared" si="18"/>
        <v>0</v>
      </c>
      <c r="H69" s="741">
        <f t="shared" si="18"/>
        <v>0</v>
      </c>
      <c r="I69" s="741">
        <f t="shared" si="18"/>
        <v>0</v>
      </c>
    </row>
    <row r="70" spans="1:9">
      <c r="A70" s="201" t="s">
        <v>258</v>
      </c>
      <c r="B70" s="176"/>
      <c r="C70" s="176"/>
      <c r="D70" s="738"/>
      <c r="E70" s="738"/>
      <c r="F70" s="738"/>
      <c r="G70" s="738"/>
      <c r="H70" s="739"/>
      <c r="I70" s="739"/>
    </row>
    <row r="71" spans="1:9">
      <c r="A71" s="201" t="s">
        <v>259</v>
      </c>
      <c r="B71" s="176"/>
      <c r="C71" s="176"/>
      <c r="D71" s="738"/>
      <c r="E71" s="738"/>
      <c r="F71" s="738"/>
      <c r="G71" s="738"/>
      <c r="H71" s="739"/>
      <c r="I71" s="739"/>
    </row>
    <row r="72" spans="1:9">
      <c r="A72" s="201" t="s">
        <v>260</v>
      </c>
      <c r="B72" s="176"/>
      <c r="C72" s="176"/>
      <c r="D72" s="738"/>
      <c r="E72" s="738"/>
      <c r="F72" s="738"/>
      <c r="G72" s="738"/>
      <c r="H72" s="739"/>
      <c r="I72" s="739"/>
    </row>
    <row r="73" spans="1:9">
      <c r="A73" s="201" t="s">
        <v>261</v>
      </c>
      <c r="B73" s="174">
        <f>SUM(B74:B76)</f>
        <v>0</v>
      </c>
      <c r="C73" s="174">
        <f t="shared" ref="C73:I73" si="19">SUM(C74:C76)</f>
        <v>0</v>
      </c>
      <c r="D73" s="740">
        <f t="shared" si="19"/>
        <v>0</v>
      </c>
      <c r="E73" s="740">
        <f t="shared" si="19"/>
        <v>0</v>
      </c>
      <c r="F73" s="740">
        <f t="shared" si="19"/>
        <v>0</v>
      </c>
      <c r="G73" s="740">
        <f t="shared" si="19"/>
        <v>0</v>
      </c>
      <c r="H73" s="741">
        <f t="shared" si="19"/>
        <v>0</v>
      </c>
      <c r="I73" s="741">
        <f t="shared" si="19"/>
        <v>0</v>
      </c>
    </row>
    <row r="74" spans="1:9">
      <c r="A74" s="201" t="s">
        <v>262</v>
      </c>
      <c r="B74" s="176"/>
      <c r="C74" s="176"/>
      <c r="D74" s="738"/>
      <c r="E74" s="738"/>
      <c r="F74" s="738"/>
      <c r="G74" s="738"/>
      <c r="H74" s="739"/>
      <c r="I74" s="739"/>
    </row>
    <row r="75" spans="1:9">
      <c r="A75" s="201" t="s">
        <v>263</v>
      </c>
      <c r="B75" s="176"/>
      <c r="C75" s="176"/>
      <c r="D75" s="738"/>
      <c r="E75" s="738"/>
      <c r="F75" s="738"/>
      <c r="G75" s="738"/>
      <c r="H75" s="739"/>
      <c r="I75" s="739"/>
    </row>
    <row r="76" spans="1:9">
      <c r="A76" s="203" t="s">
        <v>260</v>
      </c>
      <c r="B76" s="178"/>
      <c r="C76" s="178"/>
      <c r="D76" s="732"/>
      <c r="E76" s="732"/>
      <c r="F76" s="732"/>
      <c r="G76" s="732"/>
      <c r="H76" s="733"/>
      <c r="I76" s="733"/>
    </row>
    <row r="77" spans="1:9" ht="2.4500000000000002" customHeight="1">
      <c r="A77" s="173"/>
      <c r="B77" s="199"/>
      <c r="C77" s="199"/>
      <c r="D77" s="199"/>
      <c r="E77" s="199"/>
      <c r="F77" s="199"/>
      <c r="G77" s="199"/>
      <c r="H77" s="199"/>
      <c r="I77" s="199"/>
    </row>
    <row r="78" spans="1:9">
      <c r="A78" s="734" t="s">
        <v>264</v>
      </c>
      <c r="B78" s="734"/>
      <c r="C78" s="734"/>
      <c r="D78" s="735" t="s">
        <v>265</v>
      </c>
      <c r="E78" s="735"/>
      <c r="F78" s="735"/>
      <c r="G78" s="735"/>
      <c r="H78" s="735"/>
      <c r="I78" s="735"/>
    </row>
    <row r="79" spans="1:9">
      <c r="A79" s="736" t="s">
        <v>266</v>
      </c>
      <c r="B79" s="736"/>
      <c r="C79" s="736"/>
      <c r="D79" s="737"/>
      <c r="E79" s="737"/>
      <c r="F79" s="737"/>
      <c r="G79" s="737"/>
      <c r="H79" s="737"/>
      <c r="I79" s="737"/>
    </row>
    <row r="80" spans="1:9" ht="2.4500000000000002" customHeight="1">
      <c r="A80" s="173"/>
      <c r="B80" s="199"/>
      <c r="C80" s="199"/>
      <c r="D80" s="199"/>
      <c r="E80" s="199"/>
      <c r="F80" s="199"/>
      <c r="G80" s="199"/>
      <c r="H80" s="199"/>
      <c r="I80" s="199"/>
    </row>
    <row r="81" spans="1:9" ht="12.75" customHeight="1">
      <c r="A81" s="725" t="s">
        <v>267</v>
      </c>
      <c r="B81" s="726" t="s">
        <v>268</v>
      </c>
      <c r="C81" s="726"/>
      <c r="D81" s="727" t="s">
        <v>269</v>
      </c>
      <c r="E81" s="727"/>
      <c r="F81" s="727"/>
      <c r="G81" s="727"/>
      <c r="H81" s="727"/>
      <c r="I81" s="727"/>
    </row>
    <row r="82" spans="1:9" ht="12.75" customHeight="1">
      <c r="A82" s="725"/>
      <c r="B82" s="726"/>
      <c r="C82" s="726"/>
      <c r="D82" s="728" t="s">
        <v>213</v>
      </c>
      <c r="E82" s="728"/>
      <c r="F82" s="728"/>
      <c r="G82" s="729" t="s">
        <v>214</v>
      </c>
      <c r="H82" s="729"/>
      <c r="I82" s="729"/>
    </row>
    <row r="83" spans="1:9">
      <c r="A83" s="201" t="s">
        <v>270</v>
      </c>
      <c r="B83" s="730"/>
      <c r="C83" s="730"/>
      <c r="D83" s="730"/>
      <c r="E83" s="730"/>
      <c r="F83" s="730"/>
      <c r="G83" s="731"/>
      <c r="H83" s="731"/>
      <c r="I83" s="731"/>
    </row>
    <row r="84" spans="1:9">
      <c r="A84" s="201" t="s">
        <v>271</v>
      </c>
      <c r="B84" s="723"/>
      <c r="C84" s="723"/>
      <c r="D84" s="723"/>
      <c r="E84" s="723"/>
      <c r="F84" s="723"/>
      <c r="G84" s="724"/>
      <c r="H84" s="724"/>
      <c r="I84" s="724"/>
    </row>
    <row r="85" spans="1:9">
      <c r="A85" s="201" t="s">
        <v>272</v>
      </c>
      <c r="B85" s="723"/>
      <c r="C85" s="723"/>
      <c r="D85" s="723"/>
      <c r="E85" s="723"/>
      <c r="F85" s="723"/>
      <c r="G85" s="724"/>
      <c r="H85" s="724"/>
      <c r="I85" s="724"/>
    </row>
    <row r="86" spans="1:9">
      <c r="A86" s="204" t="s">
        <v>273</v>
      </c>
      <c r="B86" s="721"/>
      <c r="C86" s="721"/>
      <c r="D86" s="721"/>
      <c r="E86" s="721"/>
      <c r="F86" s="721"/>
      <c r="G86" s="722"/>
      <c r="H86" s="722"/>
      <c r="I86" s="722"/>
    </row>
    <row r="87" spans="1:9" ht="5.0999999999999996" customHeight="1">
      <c r="A87" s="173"/>
      <c r="B87" s="205"/>
      <c r="C87" s="205"/>
      <c r="D87" s="177"/>
      <c r="E87" s="177"/>
      <c r="F87" s="177"/>
      <c r="G87" s="177"/>
      <c r="H87" s="177"/>
      <c r="I87" s="177"/>
    </row>
    <row r="88" spans="1:9" ht="12.75" customHeight="1">
      <c r="A88" s="167"/>
      <c r="B88" s="168" t="s">
        <v>23</v>
      </c>
      <c r="C88" s="168" t="s">
        <v>23</v>
      </c>
      <c r="D88" s="710" t="s">
        <v>24</v>
      </c>
      <c r="E88" s="710"/>
      <c r="F88" s="710"/>
      <c r="G88" s="710"/>
      <c r="H88" s="710"/>
      <c r="I88" s="710"/>
    </row>
    <row r="89" spans="1:9">
      <c r="A89" s="169" t="s">
        <v>274</v>
      </c>
      <c r="B89" s="170" t="s">
        <v>27</v>
      </c>
      <c r="C89" s="170" t="s">
        <v>28</v>
      </c>
      <c r="D89" s="711" t="s">
        <v>29</v>
      </c>
      <c r="E89" s="711"/>
      <c r="F89" s="711" t="s">
        <v>212</v>
      </c>
      <c r="G89" s="711"/>
      <c r="H89" s="712" t="s">
        <v>212</v>
      </c>
      <c r="I89" s="712"/>
    </row>
    <row r="90" spans="1:9">
      <c r="A90" s="171"/>
      <c r="B90" s="172"/>
      <c r="C90" s="172"/>
      <c r="D90" s="206"/>
      <c r="E90" s="207"/>
      <c r="F90" s="713" t="s">
        <v>213</v>
      </c>
      <c r="G90" s="713"/>
      <c r="H90" s="714" t="s">
        <v>214</v>
      </c>
      <c r="I90" s="714"/>
    </row>
    <row r="91" spans="1:9">
      <c r="A91" s="173" t="s">
        <v>275</v>
      </c>
      <c r="B91" s="174">
        <f>+B92+B104+B105+B106</f>
        <v>0</v>
      </c>
      <c r="C91" s="174">
        <f t="shared" ref="C91:I91" si="20">+C92+C104+C105+C106</f>
        <v>0</v>
      </c>
      <c r="D91" s="719">
        <f t="shared" si="20"/>
        <v>0</v>
      </c>
      <c r="E91" s="719">
        <f t="shared" si="20"/>
        <v>0</v>
      </c>
      <c r="F91" s="719">
        <f t="shared" si="20"/>
        <v>0</v>
      </c>
      <c r="G91" s="719">
        <f t="shared" si="20"/>
        <v>0</v>
      </c>
      <c r="H91" s="720">
        <f t="shared" si="20"/>
        <v>0</v>
      </c>
      <c r="I91" s="720">
        <f t="shared" si="20"/>
        <v>0</v>
      </c>
    </row>
    <row r="92" spans="1:9">
      <c r="A92" s="165" t="s">
        <v>190</v>
      </c>
      <c r="B92" s="174">
        <f>+B93+B102+B103</f>
        <v>0</v>
      </c>
      <c r="C92" s="174">
        <f t="shared" ref="C92:I92" si="21">+C93+C102+C103</f>
        <v>0</v>
      </c>
      <c r="D92" s="719">
        <f t="shared" si="21"/>
        <v>0</v>
      </c>
      <c r="E92" s="719">
        <f t="shared" si="21"/>
        <v>0</v>
      </c>
      <c r="F92" s="719">
        <f t="shared" si="21"/>
        <v>0</v>
      </c>
      <c r="G92" s="719">
        <f t="shared" si="21"/>
        <v>0</v>
      </c>
      <c r="H92" s="720">
        <f t="shared" si="21"/>
        <v>0</v>
      </c>
      <c r="I92" s="720">
        <f t="shared" si="21"/>
        <v>0</v>
      </c>
    </row>
    <row r="93" spans="1:9">
      <c r="A93" s="165" t="s">
        <v>276</v>
      </c>
      <c r="B93" s="174">
        <f>+B94+B98</f>
        <v>0</v>
      </c>
      <c r="C93" s="174">
        <f t="shared" ref="C93:I93" si="22">+C94+C98</f>
        <v>0</v>
      </c>
      <c r="D93" s="719">
        <f t="shared" si="22"/>
        <v>0</v>
      </c>
      <c r="E93" s="719">
        <f t="shared" si="22"/>
        <v>0</v>
      </c>
      <c r="F93" s="719">
        <f t="shared" si="22"/>
        <v>0</v>
      </c>
      <c r="G93" s="719">
        <f t="shared" si="22"/>
        <v>0</v>
      </c>
      <c r="H93" s="720">
        <f t="shared" si="22"/>
        <v>0</v>
      </c>
      <c r="I93" s="720">
        <f t="shared" si="22"/>
        <v>0</v>
      </c>
    </row>
    <row r="94" spans="1:9">
      <c r="A94" s="165" t="s">
        <v>217</v>
      </c>
      <c r="B94" s="174">
        <f>SUM(B95:B97)</f>
        <v>0</v>
      </c>
      <c r="C94" s="174">
        <f t="shared" ref="C94:I94" si="23">SUM(C95:C97)</f>
        <v>0</v>
      </c>
      <c r="D94" s="719">
        <f t="shared" si="23"/>
        <v>0</v>
      </c>
      <c r="E94" s="719">
        <f t="shared" si="23"/>
        <v>0</v>
      </c>
      <c r="F94" s="719">
        <f t="shared" si="23"/>
        <v>0</v>
      </c>
      <c r="G94" s="719">
        <f t="shared" si="23"/>
        <v>0</v>
      </c>
      <c r="H94" s="720">
        <f t="shared" si="23"/>
        <v>0</v>
      </c>
      <c r="I94" s="720">
        <f t="shared" si="23"/>
        <v>0</v>
      </c>
    </row>
    <row r="95" spans="1:9">
      <c r="A95" s="165" t="s">
        <v>218</v>
      </c>
      <c r="B95" s="176"/>
      <c r="C95" s="176"/>
      <c r="D95" s="709"/>
      <c r="E95" s="709"/>
      <c r="F95" s="709"/>
      <c r="G95" s="709"/>
      <c r="H95" s="718"/>
      <c r="I95" s="718"/>
    </row>
    <row r="96" spans="1:9">
      <c r="A96" s="165" t="s">
        <v>219</v>
      </c>
      <c r="B96" s="176"/>
      <c r="C96" s="176"/>
      <c r="D96" s="709"/>
      <c r="E96" s="709"/>
      <c r="F96" s="709"/>
      <c r="G96" s="709"/>
      <c r="H96" s="718"/>
      <c r="I96" s="718"/>
    </row>
    <row r="97" spans="1:9">
      <c r="A97" s="165" t="s">
        <v>220</v>
      </c>
      <c r="B97" s="176"/>
      <c r="C97" s="176"/>
      <c r="D97" s="709"/>
      <c r="E97" s="709"/>
      <c r="F97" s="709"/>
      <c r="G97" s="709"/>
      <c r="H97" s="718"/>
      <c r="I97" s="718"/>
    </row>
    <row r="98" spans="1:9">
      <c r="A98" s="165" t="s">
        <v>221</v>
      </c>
      <c r="B98" s="174">
        <f>SUM(B99:B101)</f>
        <v>0</v>
      </c>
      <c r="C98" s="174">
        <f t="shared" ref="C98:I98" si="24">SUM(C99:C101)</f>
        <v>0</v>
      </c>
      <c r="D98" s="719">
        <f t="shared" si="24"/>
        <v>0</v>
      </c>
      <c r="E98" s="719">
        <f t="shared" si="24"/>
        <v>0</v>
      </c>
      <c r="F98" s="719">
        <f t="shared" si="24"/>
        <v>0</v>
      </c>
      <c r="G98" s="719">
        <f t="shared" si="24"/>
        <v>0</v>
      </c>
      <c r="H98" s="720">
        <f t="shared" si="24"/>
        <v>0</v>
      </c>
      <c r="I98" s="720">
        <f t="shared" si="24"/>
        <v>0</v>
      </c>
    </row>
    <row r="99" spans="1:9">
      <c r="A99" s="165" t="s">
        <v>222</v>
      </c>
      <c r="B99" s="176"/>
      <c r="C99" s="176"/>
      <c r="D99" s="709"/>
      <c r="E99" s="709"/>
      <c r="F99" s="709"/>
      <c r="G99" s="709"/>
      <c r="H99" s="718"/>
      <c r="I99" s="718"/>
    </row>
    <row r="100" spans="1:9">
      <c r="A100" s="165" t="s">
        <v>223</v>
      </c>
      <c r="B100" s="176"/>
      <c r="C100" s="176"/>
      <c r="D100" s="709"/>
      <c r="E100" s="709"/>
      <c r="F100" s="709"/>
      <c r="G100" s="709"/>
      <c r="H100" s="718"/>
      <c r="I100" s="718"/>
    </row>
    <row r="101" spans="1:9">
      <c r="A101" s="165" t="s">
        <v>277</v>
      </c>
      <c r="B101" s="176"/>
      <c r="C101" s="176"/>
      <c r="D101" s="709"/>
      <c r="E101" s="709"/>
      <c r="F101" s="709"/>
      <c r="G101" s="709"/>
      <c r="H101" s="718"/>
      <c r="I101" s="718"/>
    </row>
    <row r="102" spans="1:9">
      <c r="A102" s="165" t="s">
        <v>278</v>
      </c>
      <c r="B102" s="176"/>
      <c r="C102" s="176"/>
      <c r="D102" s="709"/>
      <c r="E102" s="709"/>
      <c r="F102" s="709"/>
      <c r="G102" s="709"/>
      <c r="H102" s="718"/>
      <c r="I102" s="718"/>
    </row>
    <row r="103" spans="1:9">
      <c r="A103" s="165" t="s">
        <v>279</v>
      </c>
      <c r="B103" s="176"/>
      <c r="C103" s="176"/>
      <c r="D103" s="709"/>
      <c r="E103" s="709"/>
      <c r="F103" s="709"/>
      <c r="G103" s="709"/>
      <c r="H103" s="718"/>
      <c r="I103" s="718"/>
    </row>
    <row r="104" spans="1:9">
      <c r="A104" s="165" t="s">
        <v>191</v>
      </c>
      <c r="B104" s="176"/>
      <c r="C104" s="176"/>
      <c r="D104" s="709"/>
      <c r="E104" s="709"/>
      <c r="F104" s="709"/>
      <c r="G104" s="709"/>
      <c r="H104" s="718"/>
      <c r="I104" s="718"/>
    </row>
    <row r="105" spans="1:9">
      <c r="A105" s="165" t="s">
        <v>194</v>
      </c>
      <c r="B105" s="176"/>
      <c r="C105" s="176"/>
      <c r="D105" s="709"/>
      <c r="E105" s="709"/>
      <c r="F105" s="709"/>
      <c r="G105" s="709"/>
      <c r="H105" s="718"/>
      <c r="I105" s="718"/>
    </row>
    <row r="106" spans="1:9">
      <c r="A106" s="165" t="s">
        <v>196</v>
      </c>
      <c r="B106" s="176"/>
      <c r="C106" s="176"/>
      <c r="D106" s="709"/>
      <c r="E106" s="709"/>
      <c r="F106" s="709"/>
      <c r="G106" s="709"/>
      <c r="H106" s="718"/>
      <c r="I106" s="718"/>
    </row>
    <row r="107" spans="1:9">
      <c r="A107" s="165" t="s">
        <v>280</v>
      </c>
      <c r="B107" s="174">
        <f>SUM(B108:B110)</f>
        <v>0</v>
      </c>
      <c r="C107" s="174">
        <f t="shared" ref="C107:I107" si="25">SUM(C108:C110)</f>
        <v>0</v>
      </c>
      <c r="D107" s="719">
        <f t="shared" si="25"/>
        <v>0</v>
      </c>
      <c r="E107" s="719">
        <f t="shared" si="25"/>
        <v>0</v>
      </c>
      <c r="F107" s="719">
        <f t="shared" si="25"/>
        <v>0</v>
      </c>
      <c r="G107" s="719">
        <f t="shared" si="25"/>
        <v>0</v>
      </c>
      <c r="H107" s="720">
        <f t="shared" si="25"/>
        <v>0</v>
      </c>
      <c r="I107" s="720">
        <f t="shared" si="25"/>
        <v>0</v>
      </c>
    </row>
    <row r="108" spans="1:9">
      <c r="A108" s="165" t="s">
        <v>281</v>
      </c>
      <c r="B108" s="176"/>
      <c r="C108" s="176"/>
      <c r="D108" s="709"/>
      <c r="E108" s="709"/>
      <c r="F108" s="709"/>
      <c r="G108" s="709"/>
      <c r="H108" s="718"/>
      <c r="I108" s="718"/>
    </row>
    <row r="109" spans="1:9">
      <c r="A109" s="165" t="s">
        <v>282</v>
      </c>
      <c r="B109" s="176"/>
      <c r="C109" s="176"/>
      <c r="D109" s="709"/>
      <c r="E109" s="709"/>
      <c r="F109" s="709"/>
      <c r="G109" s="709"/>
      <c r="H109" s="718"/>
      <c r="I109" s="718"/>
    </row>
    <row r="110" spans="1:9">
      <c r="A110" s="165" t="s">
        <v>283</v>
      </c>
      <c r="B110" s="176"/>
      <c r="C110" s="176"/>
      <c r="D110" s="709"/>
      <c r="E110" s="709"/>
      <c r="F110" s="709"/>
      <c r="G110" s="709"/>
      <c r="H110" s="718"/>
      <c r="I110" s="718"/>
    </row>
    <row r="111" spans="1:9">
      <c r="A111" s="177" t="s">
        <v>284</v>
      </c>
      <c r="B111" s="178"/>
      <c r="C111" s="178"/>
      <c r="D111" s="706"/>
      <c r="E111" s="706"/>
      <c r="F111" s="706"/>
      <c r="G111" s="706"/>
      <c r="H111" s="715"/>
      <c r="I111" s="715"/>
    </row>
    <row r="112" spans="1:9" ht="25.5">
      <c r="A112" s="208" t="s">
        <v>285</v>
      </c>
      <c r="B112" s="209">
        <f>+B91+B107-B111</f>
        <v>0</v>
      </c>
      <c r="C112" s="209">
        <f t="shared" ref="C112:I112" si="26">+C91+C107-C111</f>
        <v>0</v>
      </c>
      <c r="D112" s="716">
        <f t="shared" si="26"/>
        <v>0</v>
      </c>
      <c r="E112" s="716">
        <f t="shared" si="26"/>
        <v>0</v>
      </c>
      <c r="F112" s="716">
        <f t="shared" si="26"/>
        <v>0</v>
      </c>
      <c r="G112" s="716">
        <f t="shared" si="26"/>
        <v>0</v>
      </c>
      <c r="H112" s="717">
        <f t="shared" si="26"/>
        <v>0</v>
      </c>
      <c r="I112" s="717">
        <f t="shared" si="26"/>
        <v>0</v>
      </c>
    </row>
    <row r="113" spans="1:9" ht="5.0999999999999996" customHeight="1">
      <c r="A113" s="173"/>
      <c r="B113" s="210"/>
      <c r="C113" s="210"/>
      <c r="D113" s="211"/>
      <c r="E113" s="211"/>
      <c r="F113" s="211"/>
      <c r="G113" s="211"/>
      <c r="H113" s="211"/>
      <c r="I113" s="211"/>
    </row>
    <row r="114" spans="1:9" ht="12.75" customHeight="1">
      <c r="A114" s="184"/>
      <c r="B114" s="168" t="s">
        <v>106</v>
      </c>
      <c r="C114" s="185" t="s">
        <v>106</v>
      </c>
      <c r="D114" s="710" t="s">
        <v>109</v>
      </c>
      <c r="E114" s="710"/>
      <c r="F114" s="710"/>
      <c r="G114" s="710"/>
      <c r="H114" s="710"/>
      <c r="I114" s="710"/>
    </row>
    <row r="115" spans="1:9">
      <c r="A115" s="186" t="s">
        <v>286</v>
      </c>
      <c r="B115" s="170" t="s">
        <v>27</v>
      </c>
      <c r="C115" s="170" t="s">
        <v>28</v>
      </c>
      <c r="D115" s="711" t="s">
        <v>29</v>
      </c>
      <c r="E115" s="711"/>
      <c r="F115" s="711" t="s">
        <v>212</v>
      </c>
      <c r="G115" s="711"/>
      <c r="H115" s="712" t="s">
        <v>212</v>
      </c>
      <c r="I115" s="712"/>
    </row>
    <row r="116" spans="1:9">
      <c r="A116" s="187"/>
      <c r="B116" s="188"/>
      <c r="C116" s="188"/>
      <c r="D116" s="212"/>
      <c r="E116" s="213"/>
      <c r="F116" s="713" t="s">
        <v>213</v>
      </c>
      <c r="G116" s="713"/>
      <c r="H116" s="714" t="s">
        <v>214</v>
      </c>
      <c r="I116" s="714"/>
    </row>
    <row r="117" spans="1:9">
      <c r="A117" s="214" t="s">
        <v>287</v>
      </c>
      <c r="B117" s="215">
        <f>SUM(B118:B119)</f>
        <v>0</v>
      </c>
      <c r="C117" s="215">
        <f t="shared" ref="C117:I117" si="27">SUM(C118:C119)</f>
        <v>0</v>
      </c>
      <c r="D117" s="708">
        <f t="shared" si="27"/>
        <v>0</v>
      </c>
      <c r="E117" s="708">
        <f t="shared" si="27"/>
        <v>0</v>
      </c>
      <c r="F117" s="708">
        <f t="shared" si="27"/>
        <v>0</v>
      </c>
      <c r="G117" s="708">
        <f t="shared" si="27"/>
        <v>0</v>
      </c>
      <c r="H117" s="708">
        <f t="shared" si="27"/>
        <v>0</v>
      </c>
      <c r="I117" s="708">
        <f t="shared" si="27"/>
        <v>0</v>
      </c>
    </row>
    <row r="118" spans="1:9">
      <c r="A118" s="216" t="s">
        <v>288</v>
      </c>
      <c r="B118" s="217"/>
      <c r="C118" s="217"/>
      <c r="D118" s="709"/>
      <c r="E118" s="709"/>
      <c r="F118" s="709"/>
      <c r="G118" s="709"/>
      <c r="H118" s="709"/>
      <c r="I118" s="709"/>
    </row>
    <row r="119" spans="1:9">
      <c r="A119" s="218" t="s">
        <v>289</v>
      </c>
      <c r="B119" s="219"/>
      <c r="C119" s="219"/>
      <c r="D119" s="706"/>
      <c r="E119" s="706"/>
      <c r="F119" s="706"/>
      <c r="G119" s="706"/>
      <c r="H119" s="706"/>
      <c r="I119" s="706"/>
    </row>
    <row r="120" spans="1:9">
      <c r="A120" s="218" t="s">
        <v>290</v>
      </c>
      <c r="B120" s="220">
        <f>+B117</f>
        <v>0</v>
      </c>
      <c r="C120" s="220">
        <f t="shared" ref="C120:I120" si="28">+C117</f>
        <v>0</v>
      </c>
      <c r="D120" s="707">
        <f t="shared" si="28"/>
        <v>0</v>
      </c>
      <c r="E120" s="707">
        <f t="shared" si="28"/>
        <v>0</v>
      </c>
      <c r="F120" s="707">
        <f t="shared" si="28"/>
        <v>0</v>
      </c>
      <c r="G120" s="707">
        <f t="shared" si="28"/>
        <v>0</v>
      </c>
      <c r="H120" s="707">
        <f t="shared" si="28"/>
        <v>0</v>
      </c>
      <c r="I120" s="707">
        <f t="shared" si="28"/>
        <v>0</v>
      </c>
    </row>
    <row r="121" spans="1:9">
      <c r="A121" s="221" t="s">
        <v>139</v>
      </c>
      <c r="B121" s="222"/>
      <c r="C121" s="222"/>
      <c r="D121" s="222"/>
      <c r="E121" s="222"/>
      <c r="F121" s="222"/>
      <c r="G121" s="222"/>
      <c r="H121" s="222"/>
      <c r="I121" s="222"/>
    </row>
  </sheetData>
  <sheetProtection password="DA51" sheet="1" formatColumns="0" formatRows="0" selectLockedCells="1"/>
  <mergeCells count="305">
    <mergeCell ref="A3:I3"/>
    <mergeCell ref="A4:I4"/>
    <mergeCell ref="A5:I5"/>
    <mergeCell ref="A6:I6"/>
    <mergeCell ref="A7:I7"/>
    <mergeCell ref="H9:I9"/>
    <mergeCell ref="D10:I10"/>
    <mergeCell ref="D11:E12"/>
    <mergeCell ref="F11:G11"/>
    <mergeCell ref="H11:I11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topLeftCell="A4" workbookViewId="0">
      <selection activeCell="A7" sqref="A7:G7"/>
    </sheetView>
  </sheetViews>
  <sheetFormatPr defaultRowHeight="15"/>
  <cols>
    <col min="1" max="1" width="71.140625" customWidth="1"/>
  </cols>
  <sheetData>
    <row r="1" spans="1:7" ht="15.75">
      <c r="A1" s="223" t="s">
        <v>291</v>
      </c>
      <c r="B1" s="224"/>
      <c r="C1" s="224"/>
      <c r="D1" s="225"/>
      <c r="E1" s="225"/>
      <c r="F1" s="224"/>
      <c r="G1" s="224"/>
    </row>
    <row r="2" spans="1:7" ht="5.0999999999999996" customHeight="1">
      <c r="A2" s="224"/>
      <c r="B2" s="224"/>
      <c r="C2" s="224"/>
      <c r="D2" s="225"/>
      <c r="E2" s="225"/>
      <c r="F2" s="224"/>
      <c r="G2" s="224"/>
    </row>
    <row r="3" spans="1:7">
      <c r="A3" s="779" t="s">
        <v>911</v>
      </c>
      <c r="B3" s="779"/>
      <c r="C3" s="779"/>
      <c r="D3" s="779"/>
      <c r="E3" s="779"/>
      <c r="F3" s="779"/>
      <c r="G3" s="779"/>
    </row>
    <row r="4" spans="1:7">
      <c r="A4" s="780" t="s">
        <v>0</v>
      </c>
      <c r="B4" s="780"/>
      <c r="C4" s="780"/>
      <c r="D4" s="780"/>
      <c r="E4" s="780"/>
      <c r="F4" s="780"/>
      <c r="G4" s="780"/>
    </row>
    <row r="5" spans="1:7">
      <c r="A5" s="781" t="s">
        <v>292</v>
      </c>
      <c r="B5" s="781"/>
      <c r="C5" s="781"/>
      <c r="D5" s="781"/>
      <c r="E5" s="781"/>
      <c r="F5" s="781"/>
      <c r="G5" s="781"/>
    </row>
    <row r="6" spans="1:7">
      <c r="A6" s="780" t="s">
        <v>21</v>
      </c>
      <c r="B6" s="780"/>
      <c r="C6" s="780"/>
      <c r="D6" s="780"/>
      <c r="E6" s="780"/>
      <c r="F6" s="780"/>
      <c r="G6" s="780"/>
    </row>
    <row r="7" spans="1:7">
      <c r="A7" s="779" t="s">
        <v>913</v>
      </c>
      <c r="B7" s="779"/>
      <c r="C7" s="779"/>
      <c r="D7" s="779"/>
      <c r="E7" s="779"/>
      <c r="F7" s="779"/>
      <c r="G7" s="779"/>
    </row>
    <row r="8" spans="1:7" ht="5.0999999999999996" customHeight="1">
      <c r="A8" s="226"/>
      <c r="B8" s="226"/>
      <c r="C8" s="226"/>
      <c r="D8" s="226"/>
      <c r="E8" s="226"/>
      <c r="F8" s="226"/>
      <c r="G8" s="226"/>
    </row>
    <row r="9" spans="1:7">
      <c r="A9" s="224" t="s">
        <v>293</v>
      </c>
      <c r="B9" s="224"/>
      <c r="C9" s="224"/>
      <c r="D9" s="227"/>
      <c r="E9" s="225"/>
      <c r="F9" s="224"/>
      <c r="G9" s="228">
        <v>1</v>
      </c>
    </row>
    <row r="10" spans="1:7" ht="12.75" customHeight="1">
      <c r="A10" s="774" t="s">
        <v>294</v>
      </c>
      <c r="B10" s="229"/>
      <c r="C10" s="230"/>
      <c r="D10" s="770" t="s">
        <v>295</v>
      </c>
      <c r="E10" s="770"/>
      <c r="F10" s="230"/>
      <c r="G10" s="230"/>
    </row>
    <row r="11" spans="1:7" ht="30" customHeight="1">
      <c r="A11" s="774"/>
      <c r="B11" s="782" t="s">
        <v>296</v>
      </c>
      <c r="C11" s="782"/>
      <c r="D11" s="783" t="s">
        <v>297</v>
      </c>
      <c r="E11" s="783"/>
      <c r="F11" s="773" t="s">
        <v>298</v>
      </c>
      <c r="G11" s="773"/>
    </row>
    <row r="12" spans="1:7" ht="12.75" customHeight="1">
      <c r="A12" s="774"/>
      <c r="B12" s="765" t="s">
        <v>32</v>
      </c>
      <c r="C12" s="765"/>
      <c r="D12" s="766" t="s">
        <v>33</v>
      </c>
      <c r="E12" s="766"/>
      <c r="F12" s="767" t="s">
        <v>35</v>
      </c>
      <c r="G12" s="767"/>
    </row>
    <row r="13" spans="1:7">
      <c r="A13" s="232" t="s">
        <v>299</v>
      </c>
      <c r="B13" s="762"/>
      <c r="C13" s="762"/>
      <c r="D13" s="762"/>
      <c r="E13" s="762"/>
      <c r="F13" s="762"/>
      <c r="G13" s="762"/>
    </row>
    <row r="14" spans="1:7">
      <c r="A14" s="232" t="s">
        <v>197</v>
      </c>
      <c r="B14" s="764">
        <f>IF(SUM(B15:B17)&lt;0,0,SUM(B15:B17))</f>
        <v>2296067.7400000002</v>
      </c>
      <c r="C14" s="764"/>
      <c r="D14" s="764">
        <f>IF(SUM(D15:D17)&lt;0,0,SUM(D15:D17))</f>
        <v>0</v>
      </c>
      <c r="E14" s="764"/>
      <c r="F14" s="764">
        <f>IF(SUM(F15:F17)&lt;0,0,SUM(F15:F17))</f>
        <v>485853.3</v>
      </c>
      <c r="G14" s="764"/>
    </row>
    <row r="15" spans="1:7">
      <c r="A15" s="233" t="s">
        <v>300</v>
      </c>
      <c r="B15" s="762">
        <v>2296067.7400000002</v>
      </c>
      <c r="C15" s="762"/>
      <c r="D15" s="762"/>
      <c r="E15" s="762"/>
      <c r="F15" s="762">
        <v>485853.3</v>
      </c>
      <c r="G15" s="762"/>
    </row>
    <row r="16" spans="1:7">
      <c r="A16" s="233" t="s">
        <v>301</v>
      </c>
      <c r="B16" s="762"/>
      <c r="C16" s="762"/>
      <c r="D16" s="762"/>
      <c r="E16" s="762"/>
      <c r="F16" s="762"/>
      <c r="G16" s="762"/>
    </row>
    <row r="17" spans="1:7">
      <c r="A17" s="233" t="s">
        <v>302</v>
      </c>
      <c r="B17" s="762"/>
      <c r="C17" s="762"/>
      <c r="D17" s="762"/>
      <c r="E17" s="762"/>
      <c r="F17" s="762"/>
      <c r="G17" s="762"/>
    </row>
    <row r="18" spans="1:7">
      <c r="A18" s="232" t="s">
        <v>303</v>
      </c>
      <c r="B18" s="764">
        <f>+B13-B14</f>
        <v>-2296067.7400000002</v>
      </c>
      <c r="C18" s="764"/>
      <c r="D18" s="764">
        <f>+D13-D14</f>
        <v>0</v>
      </c>
      <c r="E18" s="764"/>
      <c r="F18" s="764">
        <f>+F13-F14</f>
        <v>-485853.3</v>
      </c>
      <c r="G18" s="764"/>
    </row>
    <row r="19" spans="1:7">
      <c r="A19" s="232" t="s">
        <v>304</v>
      </c>
      <c r="B19" s="762"/>
      <c r="C19" s="762"/>
      <c r="D19" s="762"/>
      <c r="E19" s="762"/>
      <c r="F19" s="762"/>
      <c r="G19" s="762"/>
    </row>
    <row r="20" spans="1:7">
      <c r="A20" s="232" t="s">
        <v>305</v>
      </c>
      <c r="B20" s="762"/>
      <c r="C20" s="762"/>
      <c r="D20" s="762"/>
      <c r="E20" s="762"/>
      <c r="F20" s="762"/>
      <c r="G20" s="762"/>
    </row>
    <row r="21" spans="1:7">
      <c r="A21" s="234" t="s">
        <v>306</v>
      </c>
      <c r="B21" s="778">
        <f>+B18+B19-B20</f>
        <v>-2296067.7400000002</v>
      </c>
      <c r="C21" s="778"/>
      <c r="D21" s="778">
        <f>+D18+D19-D20</f>
        <v>0</v>
      </c>
      <c r="E21" s="778"/>
      <c r="F21" s="778">
        <f>+F18+F19-F20</f>
        <v>-485853.3</v>
      </c>
      <c r="G21" s="778"/>
    </row>
    <row r="22" spans="1:7" ht="5.0999999999999996" customHeight="1">
      <c r="A22" s="235"/>
      <c r="B22" s="236"/>
      <c r="C22" s="236"/>
      <c r="D22" s="236"/>
      <c r="E22" s="236"/>
      <c r="F22" s="236"/>
      <c r="G22" s="236"/>
    </row>
    <row r="23" spans="1:7">
      <c r="A23" s="774" t="s">
        <v>307</v>
      </c>
      <c r="B23" s="775" t="s">
        <v>269</v>
      </c>
      <c r="C23" s="775"/>
      <c r="D23" s="775"/>
      <c r="E23" s="775"/>
      <c r="F23" s="775"/>
      <c r="G23" s="775"/>
    </row>
    <row r="24" spans="1:7">
      <c r="A24" s="774"/>
      <c r="B24" s="238"/>
      <c r="C24" s="239" t="s">
        <v>29</v>
      </c>
      <c r="D24" s="240"/>
      <c r="E24" s="238"/>
      <c r="F24" s="239" t="s">
        <v>31</v>
      </c>
      <c r="G24" s="239"/>
    </row>
    <row r="25" spans="1:7">
      <c r="A25" s="774"/>
      <c r="B25" s="241"/>
      <c r="C25" s="242" t="s">
        <v>308</v>
      </c>
      <c r="D25" s="243"/>
      <c r="E25" s="241"/>
      <c r="F25" s="242" t="s">
        <v>309</v>
      </c>
      <c r="G25" s="242"/>
    </row>
    <row r="26" spans="1:7">
      <c r="A26" s="244" t="s">
        <v>266</v>
      </c>
      <c r="B26" s="776">
        <f>+F21-D21</f>
        <v>-485853.3</v>
      </c>
      <c r="C26" s="776"/>
      <c r="D26" s="776"/>
      <c r="E26" s="776">
        <f>+F21-B21</f>
        <v>1810214.4400000002</v>
      </c>
      <c r="F26" s="776"/>
      <c r="G26" s="776"/>
    </row>
    <row r="27" spans="1:7" ht="5.0999999999999996" customHeight="1">
      <c r="A27" s="235"/>
      <c r="B27" s="236"/>
      <c r="C27" s="236"/>
      <c r="D27" s="245"/>
      <c r="E27" s="245"/>
      <c r="F27" s="236"/>
      <c r="G27" s="236"/>
    </row>
    <row r="28" spans="1:7" ht="12.75" customHeight="1">
      <c r="A28" s="769" t="s">
        <v>310</v>
      </c>
      <c r="B28" s="769"/>
      <c r="C28" s="769"/>
      <c r="D28" s="769"/>
      <c r="E28" s="777" t="s">
        <v>311</v>
      </c>
      <c r="F28" s="777"/>
      <c r="G28" s="777"/>
    </row>
    <row r="29" spans="1:7">
      <c r="A29" s="769"/>
      <c r="B29" s="769"/>
      <c r="C29" s="769"/>
      <c r="D29" s="769"/>
      <c r="E29" s="777"/>
      <c r="F29" s="777"/>
      <c r="G29" s="777"/>
    </row>
    <row r="30" spans="1:7">
      <c r="A30" s="244" t="s">
        <v>312</v>
      </c>
      <c r="B30" s="246"/>
      <c r="C30" s="246"/>
      <c r="D30" s="246"/>
      <c r="E30" s="768"/>
      <c r="F30" s="768"/>
      <c r="G30" s="768"/>
    </row>
    <row r="31" spans="1:7" ht="5.0999999999999996" customHeight="1">
      <c r="A31" s="247"/>
      <c r="B31" s="246"/>
      <c r="C31" s="246"/>
      <c r="D31" s="246"/>
      <c r="E31" s="248"/>
      <c r="F31" s="248"/>
      <c r="G31" s="248"/>
    </row>
    <row r="32" spans="1:7">
      <c r="A32" s="769" t="s">
        <v>313</v>
      </c>
      <c r="B32" s="769"/>
      <c r="C32" s="769"/>
      <c r="D32" s="769"/>
      <c r="E32" s="769"/>
      <c r="F32" s="769"/>
      <c r="G32" s="769"/>
    </row>
    <row r="33" spans="1:7" ht="12.75" customHeight="1">
      <c r="A33" s="249"/>
      <c r="B33" s="229"/>
      <c r="C33" s="230"/>
      <c r="D33" s="770" t="s">
        <v>295</v>
      </c>
      <c r="E33" s="770"/>
      <c r="F33" s="230"/>
      <c r="G33" s="230"/>
    </row>
    <row r="34" spans="1:7" ht="30" customHeight="1">
      <c r="A34" s="250" t="s">
        <v>314</v>
      </c>
      <c r="B34" s="771" t="s">
        <v>296</v>
      </c>
      <c r="C34" s="771"/>
      <c r="D34" s="772" t="s">
        <v>297</v>
      </c>
      <c r="E34" s="772"/>
      <c r="F34" s="773" t="s">
        <v>298</v>
      </c>
      <c r="G34" s="773"/>
    </row>
    <row r="35" spans="1:7" ht="12.75" customHeight="1">
      <c r="A35" s="251"/>
      <c r="B35" s="765" t="s">
        <v>32</v>
      </c>
      <c r="C35" s="765"/>
      <c r="D35" s="766" t="s">
        <v>33</v>
      </c>
      <c r="E35" s="766"/>
      <c r="F35" s="767" t="s">
        <v>35</v>
      </c>
      <c r="G35" s="767"/>
    </row>
    <row r="36" spans="1:7">
      <c r="A36" s="235" t="s">
        <v>315</v>
      </c>
      <c r="B36" s="764">
        <f>SUM(B37:B38)</f>
        <v>0</v>
      </c>
      <c r="C36" s="764"/>
      <c r="D36" s="764">
        <f>SUM(D37:D38)</f>
        <v>0</v>
      </c>
      <c r="E36" s="764"/>
      <c r="F36" s="764">
        <f>SUM(F37:F38)</f>
        <v>0</v>
      </c>
      <c r="G36" s="764"/>
    </row>
    <row r="37" spans="1:7">
      <c r="A37" s="235" t="s">
        <v>316</v>
      </c>
      <c r="B37" s="762"/>
      <c r="C37" s="762"/>
      <c r="D37" s="762"/>
      <c r="E37" s="762"/>
      <c r="F37" s="762"/>
      <c r="G37" s="762"/>
    </row>
    <row r="38" spans="1:7">
      <c r="A38" s="235" t="s">
        <v>317</v>
      </c>
      <c r="B38" s="762"/>
      <c r="C38" s="762"/>
      <c r="D38" s="762"/>
      <c r="E38" s="762"/>
      <c r="F38" s="762"/>
      <c r="G38" s="762"/>
    </row>
    <row r="39" spans="1:7">
      <c r="A39" s="224" t="s">
        <v>318</v>
      </c>
      <c r="B39" s="764">
        <f>SUM(B40:B43)</f>
        <v>0</v>
      </c>
      <c r="C39" s="764"/>
      <c r="D39" s="764">
        <f>SUM(D40:D43)</f>
        <v>0</v>
      </c>
      <c r="E39" s="764"/>
      <c r="F39" s="764">
        <f>SUM(F40:F43)</f>
        <v>0</v>
      </c>
      <c r="G39" s="764"/>
    </row>
    <row r="40" spans="1:7">
      <c r="A40" s="224" t="s">
        <v>319</v>
      </c>
      <c r="B40" s="762"/>
      <c r="C40" s="762"/>
      <c r="D40" s="762"/>
      <c r="E40" s="762"/>
      <c r="F40" s="762"/>
      <c r="G40" s="762"/>
    </row>
    <row r="41" spans="1:7">
      <c r="A41" s="224" t="s">
        <v>320</v>
      </c>
      <c r="B41" s="762"/>
      <c r="C41" s="762"/>
      <c r="D41" s="762"/>
      <c r="E41" s="762"/>
      <c r="F41" s="762"/>
      <c r="G41" s="762"/>
    </row>
    <row r="42" spans="1:7">
      <c r="A42" s="224" t="s">
        <v>301</v>
      </c>
      <c r="B42" s="762"/>
      <c r="C42" s="762"/>
      <c r="D42" s="762"/>
      <c r="E42" s="762"/>
      <c r="F42" s="762"/>
      <c r="G42" s="762"/>
    </row>
    <row r="43" spans="1:7">
      <c r="A43" s="235" t="s">
        <v>321</v>
      </c>
      <c r="B43" s="762"/>
      <c r="C43" s="762"/>
      <c r="D43" s="762"/>
      <c r="E43" s="762"/>
      <c r="F43" s="762"/>
      <c r="G43" s="762"/>
    </row>
    <row r="44" spans="1:7">
      <c r="A44" s="224" t="s">
        <v>322</v>
      </c>
      <c r="B44" s="764">
        <f>+B36-B39</f>
        <v>0</v>
      </c>
      <c r="C44" s="764"/>
      <c r="D44" s="764">
        <f>+D36-D39</f>
        <v>0</v>
      </c>
      <c r="E44" s="764"/>
      <c r="F44" s="764">
        <f>+F36-F39</f>
        <v>0</v>
      </c>
      <c r="G44" s="764"/>
    </row>
    <row r="45" spans="1:7">
      <c r="A45" s="224" t="s">
        <v>323</v>
      </c>
      <c r="B45" s="762"/>
      <c r="C45" s="762"/>
      <c r="D45" s="762"/>
      <c r="E45" s="762"/>
      <c r="F45" s="762"/>
      <c r="G45" s="762"/>
    </row>
    <row r="46" spans="1:7">
      <c r="A46" s="252" t="s">
        <v>324</v>
      </c>
      <c r="B46" s="763">
        <f>+B44-B45</f>
        <v>0</v>
      </c>
      <c r="C46" s="763"/>
      <c r="D46" s="763">
        <f>+D44-D45</f>
        <v>0</v>
      </c>
      <c r="E46" s="763"/>
      <c r="F46" s="763">
        <f>+F44-F45</f>
        <v>0</v>
      </c>
      <c r="G46" s="763"/>
    </row>
    <row r="47" spans="1:7">
      <c r="A47" s="253" t="s">
        <v>139</v>
      </c>
      <c r="B47" s="254"/>
      <c r="C47" s="254"/>
      <c r="D47" s="255"/>
      <c r="E47" s="255"/>
      <c r="F47" s="254"/>
      <c r="G47" s="254"/>
    </row>
  </sheetData>
  <sheetProtection password="DA51" sheet="1" formatColumns="0" formatRows="0" selectLockedCells="1"/>
  <mergeCells count="88"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3:A25"/>
    <mergeCell ref="B23:G23"/>
    <mergeCell ref="B26:D26"/>
    <mergeCell ref="E26:G26"/>
    <mergeCell ref="A28:D29"/>
    <mergeCell ref="E28:G29"/>
    <mergeCell ref="E30:G30"/>
    <mergeCell ref="A32:G32"/>
    <mergeCell ref="D33:E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</mergeCells>
  <printOptions horizontalCentered="1" verticalCentered="1"/>
  <pageMargins left="0" right="0" top="0" bottom="0" header="0.51180555555555551" footer="0.51180555555555551"/>
  <pageSetup paperSize="9" scale="88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E55" sqref="E55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6" t="s">
        <v>325</v>
      </c>
      <c r="B1" s="257"/>
      <c r="C1" s="257"/>
      <c r="D1" s="258"/>
      <c r="E1" s="257"/>
    </row>
    <row r="2" spans="1:5" ht="2.4500000000000002" customHeight="1">
      <c r="A2" s="259"/>
      <c r="B2" s="259"/>
      <c r="C2" s="259"/>
      <c r="D2" s="233"/>
      <c r="E2" s="259"/>
    </row>
    <row r="3" spans="1:5">
      <c r="A3" s="791" t="s">
        <v>926</v>
      </c>
      <c r="B3" s="791"/>
      <c r="C3" s="791"/>
      <c r="D3" s="791"/>
      <c r="E3" s="791"/>
    </row>
    <row r="4" spans="1:5">
      <c r="A4" s="792" t="s">
        <v>0</v>
      </c>
      <c r="B4" s="792"/>
      <c r="C4" s="792"/>
      <c r="D4" s="792"/>
      <c r="E4" s="792"/>
    </row>
    <row r="5" spans="1:5">
      <c r="A5" s="793" t="s">
        <v>326</v>
      </c>
      <c r="B5" s="793"/>
      <c r="C5" s="793"/>
      <c r="D5" s="793"/>
      <c r="E5" s="793"/>
    </row>
    <row r="6" spans="1:5">
      <c r="A6" s="792" t="s">
        <v>21</v>
      </c>
      <c r="B6" s="792"/>
      <c r="C6" s="792"/>
      <c r="D6" s="792"/>
      <c r="E6" s="792"/>
    </row>
    <row r="7" spans="1:5">
      <c r="A7" s="791" t="s">
        <v>913</v>
      </c>
      <c r="B7" s="791"/>
      <c r="C7" s="791"/>
      <c r="D7" s="791"/>
      <c r="E7" s="791"/>
    </row>
    <row r="8" spans="1:5" ht="2.4500000000000002" customHeight="1">
      <c r="A8" s="259"/>
      <c r="B8" s="259"/>
      <c r="C8" s="259"/>
      <c r="D8" s="259"/>
      <c r="E8" s="259"/>
    </row>
    <row r="9" spans="1:5">
      <c r="A9" s="260" t="s">
        <v>327</v>
      </c>
      <c r="B9" s="257"/>
      <c r="C9" s="257"/>
      <c r="D9" s="258"/>
      <c r="E9" s="261">
        <v>1</v>
      </c>
    </row>
    <row r="10" spans="1:5" ht="12.75" customHeight="1">
      <c r="A10" s="786" t="s">
        <v>328</v>
      </c>
      <c r="B10" s="787" t="s">
        <v>329</v>
      </c>
      <c r="C10" s="775" t="s">
        <v>24</v>
      </c>
      <c r="D10" s="775"/>
      <c r="E10" s="775"/>
    </row>
    <row r="11" spans="1:5">
      <c r="A11" s="786"/>
      <c r="B11" s="787"/>
      <c r="C11" s="789" t="s">
        <v>29</v>
      </c>
      <c r="D11" s="262" t="s">
        <v>212</v>
      </c>
      <c r="E11" s="263" t="s">
        <v>212</v>
      </c>
    </row>
    <row r="12" spans="1:5">
      <c r="A12" s="786"/>
      <c r="B12" s="787"/>
      <c r="C12" s="789"/>
      <c r="D12" s="264" t="s">
        <v>927</v>
      </c>
      <c r="E12" s="265" t="s">
        <v>928</v>
      </c>
    </row>
    <row r="13" spans="1:5">
      <c r="A13" s="266" t="s">
        <v>330</v>
      </c>
      <c r="B13" s="267">
        <f>+B14+B15+B18+B21+B24</f>
        <v>94266768</v>
      </c>
      <c r="C13" s="267">
        <f>+C14+C15+C18+C21+C24</f>
        <v>10341424.550000001</v>
      </c>
      <c r="D13" s="267">
        <f>+D14+D15+D18+D21+D24</f>
        <v>29942733.050000001</v>
      </c>
      <c r="E13" s="268">
        <f>+E14+E15+E18+E21+E24</f>
        <v>26883960.809999999</v>
      </c>
    </row>
    <row r="14" spans="1:5">
      <c r="A14" s="266" t="s">
        <v>331</v>
      </c>
      <c r="B14" s="269">
        <v>2317800</v>
      </c>
      <c r="C14" s="269">
        <v>2404.41</v>
      </c>
      <c r="D14" s="269">
        <v>94924.78</v>
      </c>
      <c r="E14" s="270">
        <v>274593.11</v>
      </c>
    </row>
    <row r="15" spans="1:5">
      <c r="A15" s="266" t="s">
        <v>332</v>
      </c>
      <c r="B15" s="267">
        <f>SUM(B16:B17)</f>
        <v>1350000</v>
      </c>
      <c r="C15" s="267">
        <f>SUM(C16:C17)</f>
        <v>79527.820000000007</v>
      </c>
      <c r="D15" s="267">
        <f>SUM(D16:D17)</f>
        <v>251767.09</v>
      </c>
      <c r="E15" s="268">
        <f>SUM(E16:E17)</f>
        <v>230278.55</v>
      </c>
    </row>
    <row r="16" spans="1:5">
      <c r="A16" s="266" t="s">
        <v>333</v>
      </c>
      <c r="B16" s="269"/>
      <c r="C16" s="269"/>
      <c r="D16" s="269"/>
      <c r="E16" s="270"/>
    </row>
    <row r="17" spans="1:5">
      <c r="A17" s="266" t="s">
        <v>225</v>
      </c>
      <c r="B17" s="269">
        <v>1350000</v>
      </c>
      <c r="C17" s="269">
        <v>79527.820000000007</v>
      </c>
      <c r="D17" s="269">
        <v>251767.09</v>
      </c>
      <c r="E17" s="270">
        <v>230278.55</v>
      </c>
    </row>
    <row r="18" spans="1:5">
      <c r="A18" s="266" t="s">
        <v>334</v>
      </c>
      <c r="B18" s="267">
        <f>SUM(B19:B20)</f>
        <v>0</v>
      </c>
      <c r="C18" s="267">
        <f>SUM(C19:C20)</f>
        <v>0</v>
      </c>
      <c r="D18" s="267">
        <f>SUM(D19:D20)</f>
        <v>0</v>
      </c>
      <c r="E18" s="268">
        <f>SUM(E19:E20)</f>
        <v>0</v>
      </c>
    </row>
    <row r="19" spans="1:5">
      <c r="A19" s="266" t="s">
        <v>226</v>
      </c>
      <c r="B19" s="269"/>
      <c r="C19" s="269"/>
      <c r="D19" s="269"/>
      <c r="E19" s="270"/>
    </row>
    <row r="20" spans="1:5">
      <c r="A20" s="266" t="s">
        <v>335</v>
      </c>
      <c r="B20" s="269"/>
      <c r="C20" s="269"/>
      <c r="D20" s="269"/>
      <c r="E20" s="270"/>
    </row>
    <row r="21" spans="1:5">
      <c r="A21" s="266" t="s">
        <v>195</v>
      </c>
      <c r="B21" s="267">
        <f>SUM(B22:B23)</f>
        <v>90598968</v>
      </c>
      <c r="C21" s="267">
        <f>SUM(C22:C23)</f>
        <v>10259492.32</v>
      </c>
      <c r="D21" s="267">
        <f>SUM(D22:D23)</f>
        <v>29596041.18</v>
      </c>
      <c r="E21" s="268">
        <f>SUM(E22:E23)</f>
        <v>26379089.149999999</v>
      </c>
    </row>
    <row r="22" spans="1:5">
      <c r="A22" s="271" t="s">
        <v>336</v>
      </c>
      <c r="B22" s="272"/>
      <c r="C22" s="272"/>
      <c r="D22" s="272"/>
      <c r="E22" s="273"/>
    </row>
    <row r="23" spans="1:5">
      <c r="A23" s="271" t="s">
        <v>337</v>
      </c>
      <c r="B23" s="272">
        <v>90598968</v>
      </c>
      <c r="C23" s="272">
        <v>10259492.32</v>
      </c>
      <c r="D23" s="272">
        <v>29596041.18</v>
      </c>
      <c r="E23" s="273">
        <v>26379089.149999999</v>
      </c>
    </row>
    <row r="24" spans="1:5">
      <c r="A24" s="266" t="s">
        <v>338</v>
      </c>
      <c r="B24" s="267">
        <f>SUM(B25:B26)</f>
        <v>0</v>
      </c>
      <c r="C24" s="267">
        <f>SUM(C25:C26)</f>
        <v>0</v>
      </c>
      <c r="D24" s="267">
        <f>SUM(D25:D26)</f>
        <v>0</v>
      </c>
      <c r="E24" s="268">
        <f>SUM(E25:E26)</f>
        <v>0</v>
      </c>
    </row>
    <row r="25" spans="1:5">
      <c r="A25" s="266" t="s">
        <v>339</v>
      </c>
      <c r="B25" s="269"/>
      <c r="C25" s="269"/>
      <c r="D25" s="269"/>
      <c r="E25" s="270"/>
    </row>
    <row r="26" spans="1:5">
      <c r="A26" s="271" t="s">
        <v>340</v>
      </c>
      <c r="B26" s="272"/>
      <c r="C26" s="272"/>
      <c r="D26" s="272"/>
      <c r="E26" s="273"/>
    </row>
    <row r="27" spans="1:5">
      <c r="A27" s="271" t="s">
        <v>341</v>
      </c>
      <c r="B27" s="274">
        <f>+B28+B29+B30+B31+B34</f>
        <v>15472169.09</v>
      </c>
      <c r="C27" s="274">
        <f>+C28+C29+C30+C31+C34</f>
        <v>0</v>
      </c>
      <c r="D27" s="274">
        <f>+D28+D29+D30+D31+D34</f>
        <v>0</v>
      </c>
      <c r="E27" s="275">
        <f>+E28+E29+E30+E31+E34</f>
        <v>913508.51</v>
      </c>
    </row>
    <row r="28" spans="1:5">
      <c r="A28" s="271" t="s">
        <v>342</v>
      </c>
      <c r="B28" s="272"/>
      <c r="C28" s="272"/>
      <c r="D28" s="272"/>
      <c r="E28" s="273"/>
    </row>
    <row r="29" spans="1:5">
      <c r="A29" s="271" t="s">
        <v>343</v>
      </c>
      <c r="B29" s="272"/>
      <c r="C29" s="272"/>
      <c r="D29" s="272"/>
      <c r="E29" s="273"/>
    </row>
    <row r="30" spans="1:5">
      <c r="A30" s="271" t="s">
        <v>344</v>
      </c>
      <c r="B30" s="272"/>
      <c r="C30" s="272"/>
      <c r="D30" s="272"/>
      <c r="E30" s="273"/>
    </row>
    <row r="31" spans="1:5">
      <c r="A31" s="271" t="s">
        <v>345</v>
      </c>
      <c r="B31" s="274">
        <f>SUM(B32:B33)</f>
        <v>15472169.09</v>
      </c>
      <c r="C31" s="274">
        <f>SUM(C32:C33)</f>
        <v>0</v>
      </c>
      <c r="D31" s="274">
        <f>SUM(D32:D33)</f>
        <v>0</v>
      </c>
      <c r="E31" s="275">
        <f>SUM(E32:E33)</f>
        <v>913508.51</v>
      </c>
    </row>
    <row r="32" spans="1:5">
      <c r="A32" s="271" t="s">
        <v>336</v>
      </c>
      <c r="B32" s="272">
        <v>8772169.0899999999</v>
      </c>
      <c r="C32" s="272"/>
      <c r="D32" s="272"/>
      <c r="E32" s="273">
        <v>913508.51</v>
      </c>
    </row>
    <row r="33" spans="1:5">
      <c r="A33" s="271" t="s">
        <v>346</v>
      </c>
      <c r="B33" s="272">
        <v>6700000</v>
      </c>
      <c r="C33" s="272"/>
      <c r="D33" s="272"/>
      <c r="E33" s="273"/>
    </row>
    <row r="34" spans="1:5">
      <c r="A34" s="271" t="s">
        <v>283</v>
      </c>
      <c r="B34" s="272"/>
      <c r="C34" s="272"/>
      <c r="D34" s="272"/>
      <c r="E34" s="273"/>
    </row>
    <row r="35" spans="1:5">
      <c r="A35" s="271" t="s">
        <v>347</v>
      </c>
      <c r="B35" s="274">
        <f>+B27-B28-B29-B30</f>
        <v>15472169.09</v>
      </c>
      <c r="C35" s="274">
        <f>+C27-C28-C29-C30</f>
        <v>0</v>
      </c>
      <c r="D35" s="274">
        <f>+D27-D28-D29-D30</f>
        <v>0</v>
      </c>
      <c r="E35" s="275">
        <f>+E27-E28-E29-E30</f>
        <v>913508.51</v>
      </c>
    </row>
    <row r="36" spans="1:5">
      <c r="A36" s="276" t="s">
        <v>348</v>
      </c>
      <c r="B36" s="277">
        <f>+B35+B13</f>
        <v>109738937.09</v>
      </c>
      <c r="C36" s="277">
        <f>+C35+C13</f>
        <v>10341424.550000001</v>
      </c>
      <c r="D36" s="277">
        <f>+D35+D13</f>
        <v>29942733.050000001</v>
      </c>
      <c r="E36" s="278">
        <f>+E35+E13</f>
        <v>27797469.32</v>
      </c>
    </row>
    <row r="37" spans="1:5" ht="2.4500000000000002" customHeight="1">
      <c r="A37" s="279"/>
      <c r="B37" s="280"/>
      <c r="C37" s="281"/>
      <c r="D37" s="233"/>
      <c r="E37" s="233"/>
    </row>
    <row r="38" spans="1:5" ht="12.75" customHeight="1">
      <c r="A38" s="786" t="s">
        <v>349</v>
      </c>
      <c r="B38" s="787" t="s">
        <v>350</v>
      </c>
      <c r="C38" s="788" t="s">
        <v>109</v>
      </c>
      <c r="D38" s="788"/>
      <c r="E38" s="788"/>
    </row>
    <row r="39" spans="1:5">
      <c r="A39" s="786"/>
      <c r="B39" s="787"/>
      <c r="C39" s="789" t="s">
        <v>29</v>
      </c>
      <c r="D39" s="262" t="s">
        <v>212</v>
      </c>
      <c r="E39" s="263" t="s">
        <v>212</v>
      </c>
    </row>
    <row r="40" spans="1:5">
      <c r="A40" s="786"/>
      <c r="B40" s="787"/>
      <c r="C40" s="789"/>
      <c r="D40" s="264" t="s">
        <v>927</v>
      </c>
      <c r="E40" s="265" t="s">
        <v>928</v>
      </c>
    </row>
    <row r="41" spans="1:5">
      <c r="A41" s="271" t="s">
        <v>351</v>
      </c>
      <c r="B41" s="282">
        <f>SUM(B42:B44)</f>
        <v>69029837.090000004</v>
      </c>
      <c r="C41" s="282">
        <f>SUM(C42:C44)</f>
        <v>6498046.5999999996</v>
      </c>
      <c r="D41" s="282">
        <f>SUM(D42:D44)</f>
        <v>20332000.530000001</v>
      </c>
      <c r="E41" s="283">
        <f>SUM(E42:E44)</f>
        <v>18558405.84</v>
      </c>
    </row>
    <row r="42" spans="1:5">
      <c r="A42" s="271" t="s">
        <v>352</v>
      </c>
      <c r="B42" s="284">
        <v>33367550</v>
      </c>
      <c r="C42" s="284">
        <v>4455861.26</v>
      </c>
      <c r="D42" s="284">
        <v>15630567.310000001</v>
      </c>
      <c r="E42" s="285">
        <v>11822047.24</v>
      </c>
    </row>
    <row r="43" spans="1:5">
      <c r="A43" s="271" t="s">
        <v>353</v>
      </c>
      <c r="B43" s="272"/>
      <c r="C43" s="272"/>
      <c r="D43" s="272"/>
      <c r="E43" s="273">
        <v>2297.19</v>
      </c>
    </row>
    <row r="44" spans="1:5">
      <c r="A44" s="271" t="s">
        <v>354</v>
      </c>
      <c r="B44" s="284">
        <v>35662287.090000004</v>
      </c>
      <c r="C44" s="284">
        <v>2042185.34</v>
      </c>
      <c r="D44" s="284">
        <v>4701433.22</v>
      </c>
      <c r="E44" s="285">
        <v>6734061.4100000001</v>
      </c>
    </row>
    <row r="45" spans="1:5">
      <c r="A45" s="271" t="s">
        <v>355</v>
      </c>
      <c r="B45" s="282">
        <f>+B41-B43</f>
        <v>69029837.090000004</v>
      </c>
      <c r="C45" s="282">
        <f>+C41-C43</f>
        <v>6498046.5999999996</v>
      </c>
      <c r="D45" s="282">
        <f>+D41-D43</f>
        <v>20332000.530000001</v>
      </c>
      <c r="E45" s="283">
        <f>+E41-E43</f>
        <v>18556108.649999999</v>
      </c>
    </row>
    <row r="46" spans="1:5">
      <c r="A46" s="286" t="s">
        <v>356</v>
      </c>
      <c r="B46" s="274">
        <f>+B47+B52+B48</f>
        <v>43507000</v>
      </c>
      <c r="C46" s="274">
        <f>+C47+C52+C48</f>
        <v>69615</v>
      </c>
      <c r="D46" s="274">
        <f>+D47+D52+D48</f>
        <v>372321.43000000005</v>
      </c>
      <c r="E46" s="275">
        <f>+E47+E52+E48</f>
        <v>1306941.46</v>
      </c>
    </row>
    <row r="47" spans="1:5">
      <c r="A47" s="271" t="s">
        <v>320</v>
      </c>
      <c r="B47" s="272">
        <v>43066000</v>
      </c>
      <c r="C47" s="272">
        <v>69615</v>
      </c>
      <c r="D47" s="272">
        <v>311474.40000000002</v>
      </c>
      <c r="E47" s="273">
        <v>1299952.69</v>
      </c>
    </row>
    <row r="48" spans="1:5">
      <c r="A48" s="271" t="s">
        <v>357</v>
      </c>
      <c r="B48" s="274">
        <f>SUM(B49:B51)</f>
        <v>291000</v>
      </c>
      <c r="C48" s="274">
        <f>SUM(C49:C51)</f>
        <v>0</v>
      </c>
      <c r="D48" s="274">
        <f>SUM(D49:D51)</f>
        <v>0</v>
      </c>
      <c r="E48" s="275">
        <f>SUM(E49:E51)</f>
        <v>0</v>
      </c>
    </row>
    <row r="49" spans="1:5">
      <c r="A49" s="271" t="s">
        <v>358</v>
      </c>
      <c r="B49" s="272"/>
      <c r="C49" s="272"/>
      <c r="D49" s="272"/>
      <c r="E49" s="273"/>
    </row>
    <row r="50" spans="1:5">
      <c r="A50" s="271" t="s">
        <v>359</v>
      </c>
      <c r="B50" s="272"/>
      <c r="C50" s="272"/>
      <c r="D50" s="272"/>
      <c r="E50" s="273"/>
    </row>
    <row r="51" spans="1:5">
      <c r="A51" s="271" t="s">
        <v>360</v>
      </c>
      <c r="B51" s="272">
        <v>291000</v>
      </c>
      <c r="C51" s="272"/>
      <c r="D51" s="272"/>
      <c r="E51" s="273"/>
    </row>
    <row r="52" spans="1:5">
      <c r="A52" s="271" t="s">
        <v>361</v>
      </c>
      <c r="B52" s="272">
        <v>150000</v>
      </c>
      <c r="C52" s="272"/>
      <c r="D52" s="272">
        <v>60847.03</v>
      </c>
      <c r="E52" s="273">
        <v>6988.77</v>
      </c>
    </row>
    <row r="53" spans="1:5">
      <c r="A53" s="286" t="s">
        <v>362</v>
      </c>
      <c r="B53" s="274">
        <f>+B46-B49-B50-B52</f>
        <v>43357000</v>
      </c>
      <c r="C53" s="274">
        <f>+C46-C49-C50-C52</f>
        <v>69615</v>
      </c>
      <c r="D53" s="274">
        <f>+D46-D49-D50-D52</f>
        <v>311474.40000000002</v>
      </c>
      <c r="E53" s="275">
        <f>+E46-E49-E50-E52</f>
        <v>1299952.69</v>
      </c>
    </row>
    <row r="54" spans="1:5">
      <c r="A54" s="286" t="s">
        <v>363</v>
      </c>
      <c r="B54" s="272">
        <v>792000</v>
      </c>
      <c r="C54" s="272"/>
      <c r="D54" s="272"/>
      <c r="E54" s="273"/>
    </row>
    <row r="55" spans="1:5">
      <c r="A55" s="286" t="s">
        <v>364</v>
      </c>
      <c r="B55" s="272"/>
      <c r="C55" s="272"/>
      <c r="D55" s="272"/>
      <c r="E55" s="273"/>
    </row>
    <row r="56" spans="1:5">
      <c r="A56" s="287" t="s">
        <v>365</v>
      </c>
      <c r="B56" s="277">
        <f>+B45+B53+B54+B55</f>
        <v>113178837.09</v>
      </c>
      <c r="C56" s="277">
        <f>+C45+C53+C54+C55</f>
        <v>6567661.5999999996</v>
      </c>
      <c r="D56" s="277">
        <f>+D45+D53+D54+D55</f>
        <v>20643474.93</v>
      </c>
      <c r="E56" s="278">
        <f>+E45+E53+E54+E55</f>
        <v>19856061.34</v>
      </c>
    </row>
    <row r="57" spans="1:5" ht="2.4500000000000002" customHeight="1">
      <c r="A57" s="288"/>
      <c r="B57" s="289"/>
      <c r="C57" s="289"/>
      <c r="D57" s="289"/>
      <c r="E57" s="289"/>
    </row>
    <row r="58" spans="1:5">
      <c r="A58" s="287" t="s">
        <v>366</v>
      </c>
      <c r="B58" s="278">
        <f>+B36-B56</f>
        <v>-3439900</v>
      </c>
      <c r="C58" s="278">
        <f>+C36-C56</f>
        <v>3773762.9500000011</v>
      </c>
      <c r="D58" s="278">
        <f>+D36-D56</f>
        <v>9299258.120000001</v>
      </c>
      <c r="E58" s="278">
        <f>+E36-E56</f>
        <v>7941407.9800000004</v>
      </c>
    </row>
    <row r="59" spans="1:5" ht="2.4500000000000002" customHeight="1">
      <c r="A59" s="288"/>
      <c r="B59" s="280"/>
      <c r="C59" s="247"/>
      <c r="D59" s="247"/>
      <c r="E59" s="247"/>
    </row>
    <row r="60" spans="1:5">
      <c r="A60" s="287" t="s">
        <v>367</v>
      </c>
      <c r="B60" s="290" t="s">
        <v>368</v>
      </c>
      <c r="C60" s="290"/>
      <c r="D60" s="291"/>
      <c r="E60" s="291"/>
    </row>
    <row r="61" spans="1:5" ht="2.4500000000000002" customHeight="1">
      <c r="A61" s="271"/>
      <c r="B61" s="233"/>
      <c r="C61" s="233"/>
      <c r="D61" s="233"/>
      <c r="E61" s="233"/>
    </row>
    <row r="62" spans="1:5" ht="12.75" customHeight="1">
      <c r="A62" s="790" t="s">
        <v>310</v>
      </c>
      <c r="B62" s="790"/>
      <c r="C62" s="790"/>
      <c r="D62" s="790"/>
      <c r="E62" s="777" t="s">
        <v>311</v>
      </c>
    </row>
    <row r="63" spans="1:5">
      <c r="A63" s="790"/>
      <c r="B63" s="790"/>
      <c r="C63" s="790"/>
      <c r="D63" s="790"/>
      <c r="E63" s="777"/>
    </row>
    <row r="64" spans="1:5">
      <c r="A64" s="784" t="s">
        <v>369</v>
      </c>
      <c r="B64" s="784"/>
      <c r="C64" s="784"/>
      <c r="D64" s="784"/>
      <c r="E64" s="292"/>
    </row>
    <row r="65" spans="1:5">
      <c r="A65" s="785" t="s">
        <v>139</v>
      </c>
      <c r="B65" s="785"/>
      <c r="C65" s="785"/>
      <c r="D65" s="785"/>
      <c r="E65" s="785"/>
    </row>
  </sheetData>
  <sheetProtection password="DA51" sheet="1" formatColumns="0" formatRows="0" selectLockedCells="1"/>
  <mergeCells count="17">
    <mergeCell ref="A3:E3"/>
    <mergeCell ref="A4:E4"/>
    <mergeCell ref="A5:E5"/>
    <mergeCell ref="A6:E6"/>
    <mergeCell ref="A7:E7"/>
    <mergeCell ref="A10:A12"/>
    <mergeCell ref="B10:B12"/>
    <mergeCell ref="C10:E10"/>
    <mergeCell ref="C11:C12"/>
    <mergeCell ref="A64:D64"/>
    <mergeCell ref="A65:E65"/>
    <mergeCell ref="A38:A40"/>
    <mergeCell ref="B38:B40"/>
    <mergeCell ref="C38:E38"/>
    <mergeCell ref="C39:C40"/>
    <mergeCell ref="A62:D63"/>
    <mergeCell ref="E62:E63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workbookViewId="0">
      <selection activeCell="A7" sqref="A7:K7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3" t="s">
        <v>370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ht="2.4500000000000002" customHeight="1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</row>
    <row r="3" spans="1:11">
      <c r="A3" s="779" t="s">
        <v>911</v>
      </c>
      <c r="B3" s="779"/>
      <c r="C3" s="779"/>
      <c r="D3" s="779"/>
      <c r="E3" s="779"/>
      <c r="F3" s="779"/>
      <c r="G3" s="779"/>
      <c r="H3" s="779"/>
      <c r="I3" s="779"/>
      <c r="J3" s="779"/>
      <c r="K3" s="779"/>
    </row>
    <row r="4" spans="1:11">
      <c r="A4" s="780" t="s">
        <v>0</v>
      </c>
      <c r="B4" s="780"/>
      <c r="C4" s="780"/>
      <c r="D4" s="780"/>
      <c r="E4" s="780"/>
      <c r="F4" s="780"/>
      <c r="G4" s="780"/>
      <c r="H4" s="780"/>
      <c r="I4" s="780"/>
      <c r="J4" s="780"/>
      <c r="K4" s="780"/>
    </row>
    <row r="5" spans="1:11">
      <c r="A5" s="781" t="s">
        <v>371</v>
      </c>
      <c r="B5" s="781"/>
      <c r="C5" s="781"/>
      <c r="D5" s="781"/>
      <c r="E5" s="781"/>
      <c r="F5" s="781"/>
      <c r="G5" s="781"/>
      <c r="H5" s="781"/>
      <c r="I5" s="781"/>
      <c r="J5" s="781"/>
      <c r="K5" s="781"/>
    </row>
    <row r="6" spans="1:11">
      <c r="A6" s="780" t="s">
        <v>21</v>
      </c>
      <c r="B6" s="780"/>
      <c r="C6" s="780"/>
      <c r="D6" s="780"/>
      <c r="E6" s="780"/>
      <c r="F6" s="780"/>
      <c r="G6" s="780"/>
      <c r="H6" s="780"/>
      <c r="I6" s="780"/>
      <c r="J6" s="780"/>
      <c r="K6" s="780"/>
    </row>
    <row r="7" spans="1:11">
      <c r="A7" s="779" t="s">
        <v>912</v>
      </c>
      <c r="B7" s="779"/>
      <c r="C7" s="779"/>
      <c r="D7" s="779"/>
      <c r="E7" s="779"/>
      <c r="F7" s="779"/>
      <c r="G7" s="779"/>
      <c r="H7" s="779"/>
      <c r="I7" s="779"/>
      <c r="J7" s="779"/>
      <c r="K7" s="779"/>
    </row>
    <row r="8" spans="1:11" ht="2.4500000000000002" customHeight="1">
      <c r="A8" s="294"/>
      <c r="B8" s="294"/>
      <c r="C8" s="235"/>
      <c r="D8" s="235"/>
      <c r="E8" s="235"/>
      <c r="F8" s="235"/>
      <c r="G8" s="235"/>
      <c r="H8" s="235"/>
      <c r="I8" s="235"/>
      <c r="J8" s="235"/>
      <c r="K8" s="235"/>
    </row>
    <row r="9" spans="1:11">
      <c r="A9" s="295" t="s">
        <v>372</v>
      </c>
      <c r="B9" s="232"/>
      <c r="C9" s="235"/>
      <c r="D9" s="235"/>
      <c r="E9" s="235"/>
      <c r="F9" s="235"/>
      <c r="G9" s="235"/>
      <c r="H9" s="235"/>
      <c r="I9" s="235"/>
      <c r="J9" s="235"/>
      <c r="K9" s="228">
        <v>1</v>
      </c>
    </row>
    <row r="10" spans="1:11">
      <c r="A10" s="798" t="s">
        <v>373</v>
      </c>
      <c r="B10" s="799" t="s">
        <v>374</v>
      </c>
      <c r="C10" s="799"/>
      <c r="D10" s="799"/>
      <c r="E10" s="799"/>
      <c r="F10" s="799"/>
      <c r="G10" s="800" t="s">
        <v>375</v>
      </c>
      <c r="H10" s="800"/>
      <c r="I10" s="800"/>
      <c r="J10" s="800"/>
      <c r="K10" s="800"/>
    </row>
    <row r="11" spans="1:11">
      <c r="A11" s="798"/>
      <c r="B11" s="799" t="s">
        <v>376</v>
      </c>
      <c r="C11" s="799"/>
      <c r="D11" s="789" t="s">
        <v>377</v>
      </c>
      <c r="E11" s="789" t="s">
        <v>378</v>
      </c>
      <c r="F11" s="789" t="s">
        <v>379</v>
      </c>
      <c r="G11" s="799" t="s">
        <v>376</v>
      </c>
      <c r="H11" s="799"/>
      <c r="I11" s="789" t="s">
        <v>377</v>
      </c>
      <c r="J11" s="789" t="s">
        <v>378</v>
      </c>
      <c r="K11" s="775" t="s">
        <v>379</v>
      </c>
    </row>
    <row r="12" spans="1:11" ht="12.75" customHeight="1">
      <c r="A12" s="798"/>
      <c r="B12" s="795" t="s">
        <v>380</v>
      </c>
      <c r="C12" s="796" t="s">
        <v>381</v>
      </c>
      <c r="D12" s="789"/>
      <c r="E12" s="789"/>
      <c r="F12" s="789"/>
      <c r="G12" s="795" t="s">
        <v>380</v>
      </c>
      <c r="H12" s="796" t="s">
        <v>381</v>
      </c>
      <c r="I12" s="789"/>
      <c r="J12" s="789"/>
      <c r="K12" s="775"/>
    </row>
    <row r="13" spans="1:11">
      <c r="A13" s="798"/>
      <c r="B13" s="795"/>
      <c r="C13" s="795"/>
      <c r="D13" s="789"/>
      <c r="E13" s="789"/>
      <c r="F13" s="789"/>
      <c r="G13" s="795"/>
      <c r="H13" s="795"/>
      <c r="I13" s="789"/>
      <c r="J13" s="789"/>
      <c r="K13" s="775"/>
    </row>
    <row r="14" spans="1:11" ht="12.75" customHeight="1">
      <c r="A14" s="798"/>
      <c r="B14" s="795"/>
      <c r="C14" s="797" t="s">
        <v>214</v>
      </c>
      <c r="D14" s="789"/>
      <c r="E14" s="789"/>
      <c r="F14" s="789"/>
      <c r="G14" s="795"/>
      <c r="H14" s="797" t="s">
        <v>214</v>
      </c>
      <c r="I14" s="789"/>
      <c r="J14" s="789"/>
      <c r="K14" s="775"/>
    </row>
    <row r="15" spans="1:11">
      <c r="A15" s="798"/>
      <c r="B15" s="795"/>
      <c r="C15" s="797"/>
      <c r="D15" s="789"/>
      <c r="E15" s="789"/>
      <c r="F15" s="789"/>
      <c r="G15" s="795"/>
      <c r="H15" s="797"/>
      <c r="I15" s="789"/>
      <c r="J15" s="789"/>
      <c r="K15" s="775"/>
    </row>
    <row r="16" spans="1:11">
      <c r="A16" s="294" t="s">
        <v>382</v>
      </c>
      <c r="B16" s="296">
        <f t="shared" ref="B16:K16" si="0">SUM(B18,B20,B22,B24)</f>
        <v>581767.30000000005</v>
      </c>
      <c r="C16" s="296">
        <f t="shared" si="0"/>
        <v>3030835.4</v>
      </c>
      <c r="D16" s="296">
        <f t="shared" si="0"/>
        <v>0</v>
      </c>
      <c r="E16" s="296">
        <f t="shared" si="0"/>
        <v>2809092.47</v>
      </c>
      <c r="F16" s="296">
        <f t="shared" si="0"/>
        <v>803510.23</v>
      </c>
      <c r="G16" s="296">
        <f t="shared" si="0"/>
        <v>325289.3</v>
      </c>
      <c r="H16" s="296">
        <f t="shared" si="0"/>
        <v>8357749.3300000001</v>
      </c>
      <c r="I16" s="296">
        <f t="shared" si="0"/>
        <v>0</v>
      </c>
      <c r="J16" s="296">
        <f t="shared" si="0"/>
        <v>426321</v>
      </c>
      <c r="K16" s="297">
        <f t="shared" si="0"/>
        <v>112326</v>
      </c>
    </row>
    <row r="17" spans="1:11" ht="2.4500000000000002" customHeight="1">
      <c r="A17" s="294"/>
      <c r="B17" s="296"/>
      <c r="C17" s="296"/>
      <c r="D17" s="296"/>
      <c r="E17" s="296"/>
      <c r="F17" s="296"/>
      <c r="G17" s="296"/>
      <c r="H17" s="296"/>
      <c r="I17" s="296"/>
      <c r="J17" s="296"/>
      <c r="K17" s="297"/>
    </row>
    <row r="18" spans="1:11">
      <c r="A18" s="294" t="s">
        <v>383</v>
      </c>
      <c r="B18" s="298">
        <v>581767.30000000005</v>
      </c>
      <c r="C18" s="298">
        <v>3030835.4</v>
      </c>
      <c r="D18" s="298"/>
      <c r="E18" s="298">
        <v>2809092.47</v>
      </c>
      <c r="F18" s="298">
        <v>803510.23</v>
      </c>
      <c r="G18" s="298">
        <v>325289.3</v>
      </c>
      <c r="H18" s="298">
        <v>8357749.3300000001</v>
      </c>
      <c r="I18" s="298"/>
      <c r="J18" s="298">
        <v>426321</v>
      </c>
      <c r="K18" s="299">
        <v>112326</v>
      </c>
    </row>
    <row r="19" spans="1:11" ht="2.4500000000000002" customHeight="1">
      <c r="A19" s="294"/>
      <c r="B19" s="296"/>
      <c r="C19" s="296"/>
      <c r="D19" s="296"/>
      <c r="E19" s="296"/>
      <c r="F19" s="296"/>
      <c r="G19" s="296"/>
      <c r="H19" s="296"/>
      <c r="I19" s="296"/>
      <c r="J19" s="296"/>
      <c r="K19" s="297"/>
    </row>
    <row r="20" spans="1:11">
      <c r="A20" s="294" t="s">
        <v>384</v>
      </c>
      <c r="B20" s="298"/>
      <c r="C20" s="298"/>
      <c r="D20" s="298"/>
      <c r="E20" s="298"/>
      <c r="F20" s="298"/>
      <c r="G20" s="298"/>
      <c r="H20" s="298"/>
      <c r="I20" s="298"/>
      <c r="J20" s="298"/>
      <c r="K20" s="299"/>
    </row>
    <row r="21" spans="1:11" ht="2.4500000000000002" customHeight="1">
      <c r="A21" s="294"/>
      <c r="B21" s="296"/>
      <c r="C21" s="296"/>
      <c r="D21" s="296"/>
      <c r="E21" s="296"/>
      <c r="F21" s="296"/>
      <c r="G21" s="296"/>
      <c r="H21" s="296"/>
      <c r="I21" s="296"/>
      <c r="J21" s="296"/>
      <c r="K21" s="297"/>
    </row>
    <row r="22" spans="1:11">
      <c r="A22" s="294" t="s">
        <v>385</v>
      </c>
      <c r="B22" s="298"/>
      <c r="C22" s="298"/>
      <c r="D22" s="298"/>
      <c r="E22" s="298"/>
      <c r="F22" s="298"/>
      <c r="G22" s="298"/>
      <c r="H22" s="298"/>
      <c r="I22" s="298"/>
      <c r="J22" s="298"/>
      <c r="K22" s="299"/>
    </row>
    <row r="23" spans="1:11" ht="2.4500000000000002" customHeight="1">
      <c r="A23" s="294"/>
      <c r="B23" s="296"/>
      <c r="C23" s="296"/>
      <c r="D23" s="296"/>
      <c r="E23" s="296"/>
      <c r="F23" s="296"/>
      <c r="G23" s="296"/>
      <c r="H23" s="296"/>
      <c r="I23" s="296"/>
      <c r="J23" s="296"/>
      <c r="K23" s="297"/>
    </row>
    <row r="24" spans="1:11">
      <c r="A24" s="294" t="s">
        <v>386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9"/>
    </row>
    <row r="25" spans="1:11" ht="2.4500000000000002" customHeight="1">
      <c r="A25" s="294"/>
      <c r="B25" s="296"/>
      <c r="C25" s="296"/>
      <c r="D25" s="296"/>
      <c r="E25" s="296"/>
      <c r="F25" s="296"/>
      <c r="G25" s="296"/>
      <c r="H25" s="296"/>
      <c r="I25" s="296"/>
      <c r="J25" s="296"/>
      <c r="K25" s="297"/>
    </row>
    <row r="26" spans="1:11">
      <c r="A26" s="294" t="s">
        <v>387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9"/>
    </row>
    <row r="27" spans="1:11" ht="2.4500000000000002" customHeight="1">
      <c r="A27" s="235"/>
      <c r="B27" s="296"/>
      <c r="C27" s="296"/>
      <c r="D27" s="296"/>
      <c r="E27" s="296"/>
      <c r="F27" s="296"/>
      <c r="G27" s="296"/>
      <c r="H27" s="296"/>
      <c r="I27" s="296"/>
      <c r="J27" s="296"/>
      <c r="K27" s="297"/>
    </row>
    <row r="28" spans="1:11">
      <c r="A28" s="300" t="s">
        <v>178</v>
      </c>
      <c r="B28" s="301">
        <f t="shared" ref="B28:K28" si="1">+B16+B26</f>
        <v>581767.30000000005</v>
      </c>
      <c r="C28" s="301">
        <f t="shared" si="1"/>
        <v>3030835.4</v>
      </c>
      <c r="D28" s="301">
        <f t="shared" si="1"/>
        <v>0</v>
      </c>
      <c r="E28" s="301">
        <f t="shared" si="1"/>
        <v>2809092.47</v>
      </c>
      <c r="F28" s="301">
        <f t="shared" si="1"/>
        <v>803510.23</v>
      </c>
      <c r="G28" s="301">
        <f t="shared" si="1"/>
        <v>325289.3</v>
      </c>
      <c r="H28" s="301">
        <f t="shared" si="1"/>
        <v>8357749.3300000001</v>
      </c>
      <c r="I28" s="301">
        <f t="shared" si="1"/>
        <v>0</v>
      </c>
      <c r="J28" s="301">
        <f t="shared" si="1"/>
        <v>426321</v>
      </c>
      <c r="K28" s="302">
        <f t="shared" si="1"/>
        <v>112326</v>
      </c>
    </row>
    <row r="29" spans="1:11">
      <c r="A29" s="794" t="s">
        <v>139</v>
      </c>
      <c r="B29" s="794"/>
      <c r="C29" s="794"/>
      <c r="D29" s="794"/>
      <c r="E29" s="794"/>
      <c r="F29" s="794"/>
      <c r="G29" s="794"/>
      <c r="H29" s="794"/>
      <c r="I29" s="794"/>
      <c r="J29" s="794"/>
      <c r="K29" s="794"/>
    </row>
  </sheetData>
  <sheetProtection sheet="1" formatColumns="0" formatRows="0" selectLockedCells="1"/>
  <mergeCells count="23"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  <mergeCell ref="E11:E15"/>
    <mergeCell ref="F11:F15"/>
    <mergeCell ref="G11:H11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topLeftCell="A82" workbookViewId="0">
      <selection activeCell="E142" sqref="E142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27" t="s">
        <v>388</v>
      </c>
      <c r="B1" s="827"/>
      <c r="C1" s="827"/>
      <c r="D1" s="827"/>
      <c r="E1" s="827"/>
      <c r="F1" s="827"/>
    </row>
    <row r="2" spans="1:6" ht="2.25" customHeight="1">
      <c r="A2" s="303"/>
      <c r="B2" s="303"/>
      <c r="C2" s="303"/>
      <c r="D2" s="303"/>
      <c r="E2" s="303"/>
      <c r="F2" s="303"/>
    </row>
    <row r="3" spans="1:6" ht="15" customHeight="1">
      <c r="A3" s="828" t="s">
        <v>911</v>
      </c>
      <c r="B3" s="828"/>
      <c r="C3" s="828"/>
      <c r="D3" s="828"/>
      <c r="E3" s="828"/>
      <c r="F3" s="828"/>
    </row>
    <row r="4" spans="1:6" ht="15" customHeight="1">
      <c r="A4" s="792" t="s">
        <v>0</v>
      </c>
      <c r="B4" s="792"/>
      <c r="C4" s="792"/>
      <c r="D4" s="792"/>
      <c r="E4" s="792"/>
      <c r="F4" s="792"/>
    </row>
    <row r="5" spans="1:6" ht="15" customHeight="1">
      <c r="A5" s="793" t="s">
        <v>389</v>
      </c>
      <c r="B5" s="793"/>
      <c r="C5" s="793"/>
      <c r="D5" s="793"/>
      <c r="E5" s="793"/>
      <c r="F5" s="793"/>
    </row>
    <row r="6" spans="1:6" ht="15" customHeight="1">
      <c r="A6" s="792" t="s">
        <v>21</v>
      </c>
      <c r="B6" s="792"/>
      <c r="C6" s="792"/>
      <c r="D6" s="792"/>
      <c r="E6" s="792"/>
      <c r="F6" s="792"/>
    </row>
    <row r="7" spans="1:6" ht="15" customHeight="1">
      <c r="A7" s="791" t="s">
        <v>912</v>
      </c>
      <c r="B7" s="791"/>
      <c r="C7" s="791"/>
      <c r="D7" s="791"/>
      <c r="E7" s="791"/>
      <c r="F7" s="791"/>
    </row>
    <row r="8" spans="1:6" ht="14.1" customHeight="1">
      <c r="A8" s="259" t="s">
        <v>390</v>
      </c>
      <c r="B8" s="257"/>
      <c r="C8" s="257"/>
      <c r="D8" s="257"/>
      <c r="E8" s="257"/>
      <c r="F8" s="261">
        <v>1</v>
      </c>
    </row>
    <row r="9" spans="1:6" ht="14.1" customHeight="1">
      <c r="A9" s="769" t="s">
        <v>391</v>
      </c>
      <c r="B9" s="769"/>
      <c r="C9" s="769"/>
      <c r="D9" s="769"/>
      <c r="E9" s="769"/>
      <c r="F9" s="769"/>
    </row>
    <row r="10" spans="1:6" ht="14.1" customHeight="1">
      <c r="A10" s="249"/>
      <c r="B10" s="795" t="s">
        <v>392</v>
      </c>
      <c r="C10" s="262" t="s">
        <v>23</v>
      </c>
      <c r="D10" s="817" t="s">
        <v>24</v>
      </c>
      <c r="E10" s="817"/>
      <c r="F10" s="817"/>
    </row>
    <row r="11" spans="1:6" ht="14.1" customHeight="1">
      <c r="A11" s="304" t="s">
        <v>393</v>
      </c>
      <c r="B11" s="795"/>
      <c r="C11" s="305" t="s">
        <v>28</v>
      </c>
      <c r="D11" s="795" t="s">
        <v>29</v>
      </c>
      <c r="E11" s="262" t="s">
        <v>31</v>
      </c>
      <c r="F11" s="306" t="s">
        <v>30</v>
      </c>
    </row>
    <row r="12" spans="1:6" ht="14.1" customHeight="1">
      <c r="A12" s="251"/>
      <c r="B12" s="795"/>
      <c r="C12" s="307" t="s">
        <v>32</v>
      </c>
      <c r="D12" s="795"/>
      <c r="E12" s="307" t="s">
        <v>33</v>
      </c>
      <c r="F12" s="308" t="s">
        <v>394</v>
      </c>
    </row>
    <row r="13" spans="1:6" ht="14.1" customHeight="1">
      <c r="A13" s="309" t="s">
        <v>395</v>
      </c>
      <c r="B13" s="274">
        <f>+B14+B20+B26+B38+B32</f>
        <v>939800</v>
      </c>
      <c r="C13" s="274">
        <f>+C14+C20+C26+C38+C32</f>
        <v>939800</v>
      </c>
      <c r="D13" s="274">
        <f>+D14+D20+D26+D38+D32</f>
        <v>2404.41</v>
      </c>
      <c r="E13" s="274">
        <f>+E14+E20+E26+E38+E32</f>
        <v>91184.78</v>
      </c>
      <c r="F13" s="310">
        <f t="shared" ref="F13:F54" si="0">IF(C13="",0,IF(C13=0,0,E13/C13))</f>
        <v>9.7025728878484777E-2</v>
      </c>
    </row>
    <row r="14" spans="1:6" ht="14.1" customHeight="1">
      <c r="A14" s="311" t="s">
        <v>396</v>
      </c>
      <c r="B14" s="274">
        <f>SUM(B15:B19)</f>
        <v>4800</v>
      </c>
      <c r="C14" s="274">
        <f>SUM(C15:C19)</f>
        <v>4800</v>
      </c>
      <c r="D14" s="274">
        <f>SUM(D15:D19)</f>
        <v>0</v>
      </c>
      <c r="E14" s="274">
        <f>SUM(E15:E19)</f>
        <v>580</v>
      </c>
      <c r="F14" s="310">
        <f t="shared" si="0"/>
        <v>0.12083333333333333</v>
      </c>
    </row>
    <row r="15" spans="1:6" ht="14.1" customHeight="1">
      <c r="A15" s="311" t="s">
        <v>397</v>
      </c>
      <c r="B15" s="272">
        <v>4800</v>
      </c>
      <c r="C15" s="272">
        <v>4800</v>
      </c>
      <c r="D15" s="272"/>
      <c r="E15" s="272">
        <v>580</v>
      </c>
      <c r="F15" s="310">
        <f t="shared" si="0"/>
        <v>0.12083333333333333</v>
      </c>
    </row>
    <row r="16" spans="1:6" ht="14.1" customHeight="1">
      <c r="A16" s="311" t="s">
        <v>398</v>
      </c>
      <c r="B16" s="272"/>
      <c r="C16" s="272"/>
      <c r="D16" s="272"/>
      <c r="E16" s="272"/>
      <c r="F16" s="310">
        <f t="shared" si="0"/>
        <v>0</v>
      </c>
    </row>
    <row r="17" spans="1:6" ht="14.1" customHeight="1">
      <c r="A17" s="311" t="s">
        <v>399</v>
      </c>
      <c r="B17" s="272"/>
      <c r="C17" s="272"/>
      <c r="D17" s="272"/>
      <c r="E17" s="272"/>
      <c r="F17" s="310">
        <f t="shared" si="0"/>
        <v>0</v>
      </c>
    </row>
    <row r="18" spans="1:6" ht="14.1" customHeight="1">
      <c r="A18" s="311" t="s">
        <v>400</v>
      </c>
      <c r="B18" s="272"/>
      <c r="C18" s="272"/>
      <c r="D18" s="272"/>
      <c r="E18" s="272"/>
      <c r="F18" s="310">
        <f t="shared" si="0"/>
        <v>0</v>
      </c>
    </row>
    <row r="19" spans="1:6" ht="14.1" customHeight="1">
      <c r="A19" s="311" t="s">
        <v>401</v>
      </c>
      <c r="B19" s="272"/>
      <c r="C19" s="272"/>
      <c r="D19" s="272"/>
      <c r="E19" s="272"/>
      <c r="F19" s="310">
        <f t="shared" si="0"/>
        <v>0</v>
      </c>
    </row>
    <row r="20" spans="1:6" ht="14.1" customHeight="1">
      <c r="A20" s="311" t="s">
        <v>402</v>
      </c>
      <c r="B20" s="274">
        <f>SUM(B21:B25)</f>
        <v>85000</v>
      </c>
      <c r="C20" s="274">
        <f>SUM(C21:C25)</f>
        <v>85000</v>
      </c>
      <c r="D20" s="274">
        <f>SUM(D21:D25)</f>
        <v>0</v>
      </c>
      <c r="E20" s="274">
        <f>SUM(E21:E25)</f>
        <v>2621</v>
      </c>
      <c r="F20" s="310">
        <f t="shared" si="0"/>
        <v>3.0835294117647058E-2</v>
      </c>
    </row>
    <row r="21" spans="1:6" ht="14.1" customHeight="1">
      <c r="A21" s="311" t="s">
        <v>403</v>
      </c>
      <c r="B21" s="272">
        <v>85000</v>
      </c>
      <c r="C21" s="272">
        <v>85000</v>
      </c>
      <c r="D21" s="272"/>
      <c r="E21" s="272">
        <v>2621</v>
      </c>
      <c r="F21" s="310">
        <f t="shared" si="0"/>
        <v>3.0835294117647058E-2</v>
      </c>
    </row>
    <row r="22" spans="1:6" ht="14.1" customHeight="1">
      <c r="A22" s="311" t="s">
        <v>404</v>
      </c>
      <c r="B22" s="272"/>
      <c r="C22" s="272"/>
      <c r="D22" s="272"/>
      <c r="E22" s="272"/>
      <c r="F22" s="310">
        <f t="shared" si="0"/>
        <v>0</v>
      </c>
    </row>
    <row r="23" spans="1:6" ht="14.1" customHeight="1">
      <c r="A23" s="311" t="s">
        <v>405</v>
      </c>
      <c r="B23" s="272"/>
      <c r="C23" s="272"/>
      <c r="D23" s="272"/>
      <c r="E23" s="272"/>
      <c r="F23" s="310">
        <f t="shared" si="0"/>
        <v>0</v>
      </c>
    </row>
    <row r="24" spans="1:6" ht="14.1" customHeight="1">
      <c r="A24" s="311" t="s">
        <v>406</v>
      </c>
      <c r="B24" s="272"/>
      <c r="C24" s="272"/>
      <c r="D24" s="272"/>
      <c r="E24" s="272"/>
      <c r="F24" s="310">
        <f t="shared" si="0"/>
        <v>0</v>
      </c>
    </row>
    <row r="25" spans="1:6" ht="14.1" customHeight="1">
      <c r="A25" s="311" t="s">
        <v>407</v>
      </c>
      <c r="B25" s="272"/>
      <c r="C25" s="272"/>
      <c r="D25" s="272"/>
      <c r="E25" s="272"/>
      <c r="F25" s="310">
        <f t="shared" si="0"/>
        <v>0</v>
      </c>
    </row>
    <row r="26" spans="1:6" ht="14.1" customHeight="1">
      <c r="A26" s="311" t="s">
        <v>408</v>
      </c>
      <c r="B26" s="274">
        <f>SUM(B27:B31)</f>
        <v>350000</v>
      </c>
      <c r="C26" s="274">
        <f>SUM(C27:C31)</f>
        <v>350000</v>
      </c>
      <c r="D26" s="274">
        <f>SUM(D27:D31)</f>
        <v>1329</v>
      </c>
      <c r="E26" s="274">
        <f>SUM(E27:E31)</f>
        <v>33882.89</v>
      </c>
      <c r="F26" s="310">
        <f t="shared" si="0"/>
        <v>9.6808257142857138E-2</v>
      </c>
    </row>
    <row r="27" spans="1:6" ht="14.1" customHeight="1">
      <c r="A27" s="311" t="s">
        <v>409</v>
      </c>
      <c r="B27" s="272">
        <v>350000</v>
      </c>
      <c r="C27" s="272">
        <v>350000</v>
      </c>
      <c r="D27" s="272">
        <v>1329</v>
      </c>
      <c r="E27" s="272">
        <v>33882.89</v>
      </c>
      <c r="F27" s="310">
        <f t="shared" si="0"/>
        <v>9.6808257142857138E-2</v>
      </c>
    </row>
    <row r="28" spans="1:6" ht="14.1" customHeight="1">
      <c r="A28" s="311" t="s">
        <v>410</v>
      </c>
      <c r="B28" s="272"/>
      <c r="C28" s="272"/>
      <c r="D28" s="272"/>
      <c r="E28" s="272"/>
      <c r="F28" s="310">
        <f t="shared" si="0"/>
        <v>0</v>
      </c>
    </row>
    <row r="29" spans="1:6" ht="14.1" customHeight="1">
      <c r="A29" s="311" t="s">
        <v>411</v>
      </c>
      <c r="B29" s="272"/>
      <c r="C29" s="272"/>
      <c r="D29" s="272"/>
      <c r="E29" s="272"/>
      <c r="F29" s="310">
        <f t="shared" si="0"/>
        <v>0</v>
      </c>
    </row>
    <row r="30" spans="1:6" ht="14.1" customHeight="1">
      <c r="A30" s="311" t="s">
        <v>412</v>
      </c>
      <c r="B30" s="272"/>
      <c r="C30" s="272"/>
      <c r="D30" s="272"/>
      <c r="E30" s="272"/>
      <c r="F30" s="310">
        <f t="shared" si="0"/>
        <v>0</v>
      </c>
    </row>
    <row r="31" spans="1:6" ht="14.1" customHeight="1">
      <c r="A31" s="311" t="s">
        <v>413</v>
      </c>
      <c r="B31" s="272"/>
      <c r="C31" s="272"/>
      <c r="D31" s="272"/>
      <c r="E31" s="272"/>
      <c r="F31" s="310">
        <f t="shared" si="0"/>
        <v>0</v>
      </c>
    </row>
    <row r="32" spans="1:6" ht="14.1" customHeight="1">
      <c r="A32" s="309" t="s">
        <v>414</v>
      </c>
      <c r="B32" s="274">
        <f>SUM(B33:B37)</f>
        <v>500000</v>
      </c>
      <c r="C32" s="274">
        <f>SUM(C33:C37)</f>
        <v>500000</v>
      </c>
      <c r="D32" s="274">
        <f>SUM(D33:D37)</f>
        <v>1075.4100000000001</v>
      </c>
      <c r="E32" s="274">
        <f>SUM(E33:E37)</f>
        <v>54100.89</v>
      </c>
      <c r="F32" s="310">
        <f t="shared" si="0"/>
        <v>0.10820178</v>
      </c>
    </row>
    <row r="33" spans="1:6" ht="14.1" customHeight="1">
      <c r="A33" s="311" t="s">
        <v>415</v>
      </c>
      <c r="B33" s="272">
        <v>500000</v>
      </c>
      <c r="C33" s="272">
        <v>500000</v>
      </c>
      <c r="D33" s="272">
        <v>1075.4100000000001</v>
      </c>
      <c r="E33" s="272">
        <v>54100.89</v>
      </c>
      <c r="F33" s="310">
        <f t="shared" si="0"/>
        <v>0.10820178</v>
      </c>
    </row>
    <row r="34" spans="1:6" ht="14.1" customHeight="1">
      <c r="A34" s="311" t="s">
        <v>416</v>
      </c>
      <c r="B34" s="272"/>
      <c r="C34" s="272"/>
      <c r="D34" s="272"/>
      <c r="E34" s="272"/>
      <c r="F34" s="310">
        <f t="shared" si="0"/>
        <v>0</v>
      </c>
    </row>
    <row r="35" spans="1:6" ht="14.1" customHeight="1">
      <c r="A35" s="311" t="s">
        <v>417</v>
      </c>
      <c r="B35" s="272"/>
      <c r="C35" s="272"/>
      <c r="D35" s="272"/>
      <c r="E35" s="272"/>
      <c r="F35" s="310">
        <f t="shared" si="0"/>
        <v>0</v>
      </c>
    </row>
    <row r="36" spans="1:6" ht="14.1" customHeight="1">
      <c r="A36" s="311" t="s">
        <v>418</v>
      </c>
      <c r="B36" s="272"/>
      <c r="C36" s="272"/>
      <c r="D36" s="272"/>
      <c r="E36" s="272"/>
      <c r="F36" s="310">
        <f t="shared" si="0"/>
        <v>0</v>
      </c>
    </row>
    <row r="37" spans="1:6" ht="14.1" customHeight="1">
      <c r="A37" s="311" t="s">
        <v>419</v>
      </c>
      <c r="B37" s="272"/>
      <c r="C37" s="272"/>
      <c r="D37" s="272"/>
      <c r="E37" s="272"/>
      <c r="F37" s="310">
        <f t="shared" si="0"/>
        <v>0</v>
      </c>
    </row>
    <row r="38" spans="1:6" ht="14.1" customHeight="1">
      <c r="A38" s="309" t="s">
        <v>420</v>
      </c>
      <c r="B38" s="274">
        <f>SUM(B39:B43)</f>
        <v>0</v>
      </c>
      <c r="C38" s="274">
        <f>SUM(C39:C43)</f>
        <v>0</v>
      </c>
      <c r="D38" s="274">
        <f>SUM(D39:D43)</f>
        <v>0</v>
      </c>
      <c r="E38" s="274">
        <f>SUM(E39:E43)</f>
        <v>0</v>
      </c>
      <c r="F38" s="310">
        <f t="shared" si="0"/>
        <v>0</v>
      </c>
    </row>
    <row r="39" spans="1:6" ht="14.1" customHeight="1">
      <c r="A39" s="311" t="s">
        <v>421</v>
      </c>
      <c r="B39" s="269"/>
      <c r="C39" s="269"/>
      <c r="D39" s="269"/>
      <c r="E39" s="269"/>
      <c r="F39" s="310">
        <f t="shared" si="0"/>
        <v>0</v>
      </c>
    </row>
    <row r="40" spans="1:6" ht="14.1" customHeight="1">
      <c r="A40" s="311" t="s">
        <v>422</v>
      </c>
      <c r="B40" s="269"/>
      <c r="C40" s="269"/>
      <c r="D40" s="269"/>
      <c r="E40" s="269"/>
      <c r="F40" s="310">
        <f t="shared" si="0"/>
        <v>0</v>
      </c>
    </row>
    <row r="41" spans="1:6" ht="14.1" customHeight="1">
      <c r="A41" s="311" t="s">
        <v>423</v>
      </c>
      <c r="B41" s="269"/>
      <c r="C41" s="269"/>
      <c r="D41" s="269"/>
      <c r="E41" s="269"/>
      <c r="F41" s="310">
        <f t="shared" si="0"/>
        <v>0</v>
      </c>
    </row>
    <row r="42" spans="1:6" ht="14.1" customHeight="1">
      <c r="A42" s="311" t="s">
        <v>424</v>
      </c>
      <c r="B42" s="269"/>
      <c r="C42" s="269"/>
      <c r="D42" s="269"/>
      <c r="E42" s="269"/>
      <c r="F42" s="310">
        <f t="shared" si="0"/>
        <v>0</v>
      </c>
    </row>
    <row r="43" spans="1:6" ht="14.1" customHeight="1">
      <c r="A43" s="311" t="s">
        <v>425</v>
      </c>
      <c r="B43" s="269"/>
      <c r="C43" s="269"/>
      <c r="D43" s="269"/>
      <c r="E43" s="269"/>
      <c r="F43" s="310">
        <f t="shared" si="0"/>
        <v>0</v>
      </c>
    </row>
    <row r="44" spans="1:6" ht="14.1" customHeight="1">
      <c r="A44" s="309" t="s">
        <v>426</v>
      </c>
      <c r="B44" s="267">
        <f>SUM(B45,B48:B53)</f>
        <v>43461700</v>
      </c>
      <c r="C44" s="267">
        <f>SUM(C45,C48:C53)</f>
        <v>43461700</v>
      </c>
      <c r="D44" s="267">
        <f>SUM(D45,D48:D53)</f>
        <v>3607869.0100000002</v>
      </c>
      <c r="E44" s="267">
        <f>SUM(E45,E48:E53)</f>
        <v>10922948.15</v>
      </c>
      <c r="F44" s="310">
        <f t="shared" si="0"/>
        <v>0.25132353658508527</v>
      </c>
    </row>
    <row r="45" spans="1:6" ht="14.1" customHeight="1">
      <c r="A45" s="309" t="s">
        <v>427</v>
      </c>
      <c r="B45" s="267">
        <f>SUM(B46:B47)</f>
        <v>25000000</v>
      </c>
      <c r="C45" s="267">
        <f>SUM(C46:C47)</f>
        <v>25000000</v>
      </c>
      <c r="D45" s="267">
        <f>SUM(D46:D47)</f>
        <v>3044932.71</v>
      </c>
      <c r="E45" s="267">
        <f>SUM(E46:E47)</f>
        <v>9237313.5399999991</v>
      </c>
      <c r="F45" s="310">
        <f t="shared" si="0"/>
        <v>0.36949254159999995</v>
      </c>
    </row>
    <row r="46" spans="1:6" ht="14.1" customHeight="1">
      <c r="A46" s="309" t="s">
        <v>428</v>
      </c>
      <c r="B46" s="269">
        <v>25000000</v>
      </c>
      <c r="C46" s="269">
        <v>25000000</v>
      </c>
      <c r="D46" s="269">
        <v>3044932.71</v>
      </c>
      <c r="E46" s="269">
        <v>9237313.5399999991</v>
      </c>
      <c r="F46" s="310">
        <f t="shared" si="0"/>
        <v>0.36949254159999995</v>
      </c>
    </row>
    <row r="47" spans="1:6" ht="14.1" customHeight="1">
      <c r="A47" s="309" t="s">
        <v>429</v>
      </c>
      <c r="B47" s="269">
        <v>0</v>
      </c>
      <c r="C47" s="269"/>
      <c r="D47" s="269"/>
      <c r="E47" s="269"/>
      <c r="F47" s="310">
        <f t="shared" si="0"/>
        <v>0</v>
      </c>
    </row>
    <row r="48" spans="1:6" ht="14.1" customHeight="1">
      <c r="A48" s="309" t="s">
        <v>430</v>
      </c>
      <c r="B48" s="269">
        <v>3800000</v>
      </c>
      <c r="C48" s="269">
        <v>3800000</v>
      </c>
      <c r="D48" s="269">
        <v>480735.77</v>
      </c>
      <c r="E48" s="269">
        <v>1430169.09</v>
      </c>
      <c r="F48" s="310">
        <f t="shared" si="0"/>
        <v>0.37636028684210526</v>
      </c>
    </row>
    <row r="49" spans="1:6" ht="14.1" customHeight="1">
      <c r="A49" s="309" t="s">
        <v>431</v>
      </c>
      <c r="B49" s="269">
        <v>25700</v>
      </c>
      <c r="C49" s="269">
        <v>25700</v>
      </c>
      <c r="D49" s="269">
        <v>3648.12</v>
      </c>
      <c r="E49" s="269">
        <v>7296.24</v>
      </c>
      <c r="F49" s="310">
        <f t="shared" si="0"/>
        <v>0.28390038910505838</v>
      </c>
    </row>
    <row r="50" spans="1:6" ht="14.1" customHeight="1">
      <c r="A50" s="309" t="s">
        <v>432</v>
      </c>
      <c r="B50" s="272">
        <v>35000</v>
      </c>
      <c r="C50" s="272">
        <v>35000</v>
      </c>
      <c r="D50" s="272">
        <v>5179.5200000000004</v>
      </c>
      <c r="E50" s="272">
        <v>12190.88</v>
      </c>
      <c r="F50" s="310">
        <f t="shared" si="0"/>
        <v>0.34831085714285714</v>
      </c>
    </row>
    <row r="51" spans="1:6" ht="14.1" customHeight="1">
      <c r="A51" s="309" t="s">
        <v>433</v>
      </c>
      <c r="B51" s="272">
        <v>35000</v>
      </c>
      <c r="C51" s="272">
        <v>35000</v>
      </c>
      <c r="D51" s="272">
        <v>411</v>
      </c>
      <c r="E51" s="272">
        <v>924.33</v>
      </c>
      <c r="F51" s="310">
        <f t="shared" si="0"/>
        <v>2.6409428571428573E-2</v>
      </c>
    </row>
    <row r="52" spans="1:6" ht="14.1" customHeight="1">
      <c r="A52" s="309" t="s">
        <v>434</v>
      </c>
      <c r="B52" s="272">
        <v>100000</v>
      </c>
      <c r="C52" s="272">
        <v>100000</v>
      </c>
      <c r="D52" s="272">
        <v>72961.89</v>
      </c>
      <c r="E52" s="272">
        <v>235054.07</v>
      </c>
      <c r="F52" s="310">
        <f t="shared" si="0"/>
        <v>2.3505407000000003</v>
      </c>
    </row>
    <row r="53" spans="1:6" ht="14.1" customHeight="1">
      <c r="A53" s="309" t="s">
        <v>435</v>
      </c>
      <c r="B53" s="272">
        <v>14466000</v>
      </c>
      <c r="C53" s="272">
        <v>14466000</v>
      </c>
      <c r="D53" s="272">
        <v>0</v>
      </c>
      <c r="E53" s="272">
        <v>0</v>
      </c>
      <c r="F53" s="310">
        <f t="shared" si="0"/>
        <v>0</v>
      </c>
    </row>
    <row r="54" spans="1:6" ht="14.1" customHeight="1">
      <c r="A54" s="312" t="s">
        <v>436</v>
      </c>
      <c r="B54" s="313">
        <f>+B44+B13</f>
        <v>44401500</v>
      </c>
      <c r="C54" s="313">
        <f>+C44+C13</f>
        <v>44401500</v>
      </c>
      <c r="D54" s="313">
        <f>+D44+D13</f>
        <v>3610273.4200000004</v>
      </c>
      <c r="E54" s="313">
        <f>+E44+E13</f>
        <v>11014132.93</v>
      </c>
      <c r="F54" s="314">
        <f t="shared" si="0"/>
        <v>0.24805767665506795</v>
      </c>
    </row>
    <row r="55" spans="1:6" ht="15" customHeight="1">
      <c r="A55" s="315"/>
      <c r="B55" s="795" t="s">
        <v>392</v>
      </c>
      <c r="C55" s="262" t="s">
        <v>23</v>
      </c>
      <c r="D55" s="817" t="s">
        <v>24</v>
      </c>
      <c r="E55" s="817"/>
      <c r="F55" s="817"/>
    </row>
    <row r="56" spans="1:6" ht="15" customHeight="1">
      <c r="A56" s="316" t="s">
        <v>437</v>
      </c>
      <c r="B56" s="795"/>
      <c r="C56" s="305" t="s">
        <v>28</v>
      </c>
      <c r="D56" s="262" t="s">
        <v>29</v>
      </c>
      <c r="E56" s="262" t="s">
        <v>31</v>
      </c>
      <c r="F56" s="306" t="s">
        <v>30</v>
      </c>
    </row>
    <row r="57" spans="1:6" ht="15" customHeight="1">
      <c r="A57" s="251"/>
      <c r="B57" s="795"/>
      <c r="C57" s="307" t="s">
        <v>32</v>
      </c>
      <c r="D57" s="317"/>
      <c r="E57" s="307" t="s">
        <v>33</v>
      </c>
      <c r="F57" s="308" t="s">
        <v>394</v>
      </c>
    </row>
    <row r="58" spans="1:6" ht="15" customHeight="1">
      <c r="A58" s="309" t="s">
        <v>438</v>
      </c>
      <c r="B58" s="272"/>
      <c r="C58" s="272"/>
      <c r="D58" s="272"/>
      <c r="E58" s="272"/>
      <c r="F58" s="310">
        <f t="shared" ref="F58:F68" si="1">IF(C58="",0,IF(C58=0,0,E58/C58))</f>
        <v>0</v>
      </c>
    </row>
    <row r="59" spans="1:6" ht="15" customHeight="1">
      <c r="A59" s="309" t="s">
        <v>439</v>
      </c>
      <c r="B59" s="267">
        <f>SUM(B60:B62)</f>
        <v>1950000</v>
      </c>
      <c r="C59" s="267">
        <f>SUM(C60:C62)</f>
        <v>1950000</v>
      </c>
      <c r="D59" s="267">
        <f>SUM(D60:D62)</f>
        <v>417060.87</v>
      </c>
      <c r="E59" s="267">
        <f>SUM(E60:E62)</f>
        <v>685763.88</v>
      </c>
      <c r="F59" s="310">
        <f t="shared" si="1"/>
        <v>0.35167378461538462</v>
      </c>
    </row>
    <row r="60" spans="1:6" ht="15" customHeight="1">
      <c r="A60" s="309" t="s">
        <v>440</v>
      </c>
      <c r="B60" s="269">
        <v>450000</v>
      </c>
      <c r="C60" s="269">
        <v>450000</v>
      </c>
      <c r="D60" s="269">
        <v>73083.710000000006</v>
      </c>
      <c r="E60" s="269">
        <v>248501.45</v>
      </c>
      <c r="F60" s="310">
        <f t="shared" si="1"/>
        <v>0.55222544444444444</v>
      </c>
    </row>
    <row r="61" spans="1:6" ht="15" customHeight="1">
      <c r="A61" s="309" t="s">
        <v>441</v>
      </c>
      <c r="B61" s="269">
        <v>1500000</v>
      </c>
      <c r="C61" s="269">
        <v>1500000</v>
      </c>
      <c r="D61" s="269">
        <v>343977.16</v>
      </c>
      <c r="E61" s="269">
        <v>437262.43</v>
      </c>
      <c r="F61" s="310">
        <f t="shared" si="1"/>
        <v>0.29150828666666667</v>
      </c>
    </row>
    <row r="62" spans="1:6" ht="15" customHeight="1">
      <c r="A62" s="309" t="s">
        <v>442</v>
      </c>
      <c r="B62" s="269"/>
      <c r="C62" s="269"/>
      <c r="D62" s="269"/>
      <c r="E62" s="269"/>
      <c r="F62" s="310">
        <f t="shared" si="1"/>
        <v>0</v>
      </c>
    </row>
    <row r="63" spans="1:6" ht="15" customHeight="1">
      <c r="A63" s="309" t="s">
        <v>443</v>
      </c>
      <c r="B63" s="267">
        <f>SUM(B64:B65)</f>
        <v>2212200</v>
      </c>
      <c r="C63" s="267">
        <f>SUM(C64:C65)</f>
        <v>2212200</v>
      </c>
      <c r="D63" s="267">
        <f>SUM(D64:D65)</f>
        <v>0</v>
      </c>
      <c r="E63" s="267">
        <f>SUM(E64:E65)</f>
        <v>0</v>
      </c>
      <c r="F63" s="310">
        <f t="shared" si="1"/>
        <v>0</v>
      </c>
    </row>
    <row r="64" spans="1:6" ht="15" customHeight="1">
      <c r="A64" s="318" t="s">
        <v>444</v>
      </c>
      <c r="B64" s="269">
        <v>2212200</v>
      </c>
      <c r="C64" s="269">
        <v>2212200</v>
      </c>
      <c r="D64" s="269"/>
      <c r="E64" s="269"/>
      <c r="F64" s="310">
        <f t="shared" si="1"/>
        <v>0</v>
      </c>
    </row>
    <row r="65" spans="1:6" ht="15" customHeight="1">
      <c r="A65" s="319" t="s">
        <v>445</v>
      </c>
      <c r="B65" s="269"/>
      <c r="C65" s="269"/>
      <c r="D65" s="269"/>
      <c r="E65" s="269"/>
      <c r="F65" s="310">
        <f t="shared" si="1"/>
        <v>0</v>
      </c>
    </row>
    <row r="66" spans="1:6" ht="15" customHeight="1">
      <c r="A66" s="309" t="s">
        <v>446</v>
      </c>
      <c r="B66" s="269"/>
      <c r="C66" s="269"/>
      <c r="D66" s="269"/>
      <c r="E66" s="269"/>
      <c r="F66" s="310">
        <f t="shared" si="1"/>
        <v>0</v>
      </c>
    </row>
    <row r="67" spans="1:6" ht="15" customHeight="1">
      <c r="A67" s="309" t="s">
        <v>447</v>
      </c>
      <c r="B67" s="269">
        <v>1500000</v>
      </c>
      <c r="C67" s="269">
        <v>1500000</v>
      </c>
      <c r="D67" s="269"/>
      <c r="E67" s="269"/>
      <c r="F67" s="310">
        <f t="shared" si="1"/>
        <v>0</v>
      </c>
    </row>
    <row r="68" spans="1:6" ht="15" customHeight="1">
      <c r="A68" s="312" t="s">
        <v>448</v>
      </c>
      <c r="B68" s="320">
        <f>+B67+B66+B63+B59+B58</f>
        <v>5662200</v>
      </c>
      <c r="C68" s="320">
        <f>+C67+C66+C63+C59+C58</f>
        <v>5662200</v>
      </c>
      <c r="D68" s="320">
        <f>+D67+D66+D63+D59+D58</f>
        <v>417060.87</v>
      </c>
      <c r="E68" s="320">
        <f>+E67+E66+E63+E59+E58</f>
        <v>685763.88</v>
      </c>
      <c r="F68" s="314">
        <f t="shared" si="1"/>
        <v>0.12111262053618735</v>
      </c>
    </row>
    <row r="69" spans="1:6" ht="14.1" customHeight="1">
      <c r="A69" s="769" t="s">
        <v>449</v>
      </c>
      <c r="B69" s="769"/>
      <c r="C69" s="769"/>
      <c r="D69" s="769"/>
      <c r="E69" s="769"/>
      <c r="F69" s="769"/>
    </row>
    <row r="70" spans="1:6" ht="14.1" customHeight="1">
      <c r="A70" s="315"/>
      <c r="B70" s="795" t="s">
        <v>392</v>
      </c>
      <c r="C70" s="262" t="s">
        <v>23</v>
      </c>
      <c r="D70" s="817" t="s">
        <v>24</v>
      </c>
      <c r="E70" s="817"/>
      <c r="F70" s="817"/>
    </row>
    <row r="71" spans="1:6" ht="14.1" customHeight="1">
      <c r="A71" s="316" t="s">
        <v>450</v>
      </c>
      <c r="B71" s="795"/>
      <c r="C71" s="305" t="s">
        <v>28</v>
      </c>
      <c r="D71" s="262" t="s">
        <v>29</v>
      </c>
      <c r="E71" s="262" t="s">
        <v>31</v>
      </c>
      <c r="F71" s="306" t="s">
        <v>30</v>
      </c>
    </row>
    <row r="72" spans="1:6" ht="14.1" customHeight="1">
      <c r="A72" s="321"/>
      <c r="B72" s="795"/>
      <c r="C72" s="307" t="s">
        <v>32</v>
      </c>
      <c r="D72" s="317"/>
      <c r="E72" s="307" t="s">
        <v>33</v>
      </c>
      <c r="F72" s="308" t="s">
        <v>394</v>
      </c>
    </row>
    <row r="73" spans="1:6" ht="14.1" customHeight="1">
      <c r="A73" s="322" t="s">
        <v>451</v>
      </c>
      <c r="B73" s="323">
        <f>SUM(B74:B79)</f>
        <v>2197532</v>
      </c>
      <c r="C73" s="323">
        <f>SUM(C74:C79)</f>
        <v>2197532</v>
      </c>
      <c r="D73" s="323">
        <f>SUM(D74:D79)</f>
        <v>705577.56</v>
      </c>
      <c r="E73" s="323">
        <f>SUM(E74:E79)</f>
        <v>2134772.42</v>
      </c>
      <c r="F73" s="310">
        <f t="shared" ref="F73:F84" si="2">IF(C73="",0,IF(C73=0,0,E73/C73))</f>
        <v>0.9714408800417923</v>
      </c>
    </row>
    <row r="74" spans="1:6" ht="14.1" customHeight="1">
      <c r="A74" s="309" t="s">
        <v>452</v>
      </c>
      <c r="B74" s="324">
        <v>2100000</v>
      </c>
      <c r="C74" s="324">
        <v>2100000</v>
      </c>
      <c r="D74" s="324">
        <v>608986.49</v>
      </c>
      <c r="E74" s="324">
        <v>1847462.53</v>
      </c>
      <c r="F74" s="310">
        <f t="shared" si="2"/>
        <v>0.87974406190476195</v>
      </c>
    </row>
    <row r="75" spans="1:6" ht="14.1" customHeight="1">
      <c r="A75" s="309" t="s">
        <v>453</v>
      </c>
      <c r="B75" s="324">
        <v>18500</v>
      </c>
      <c r="C75" s="324">
        <v>18500</v>
      </c>
      <c r="D75" s="324">
        <v>96147.07</v>
      </c>
      <c r="E75" s="324">
        <v>286033.65999999997</v>
      </c>
      <c r="F75" s="310">
        <f t="shared" si="2"/>
        <v>15.461278918918918</v>
      </c>
    </row>
    <row r="76" spans="1:6" ht="14.1" customHeight="1">
      <c r="A76" s="309" t="s">
        <v>454</v>
      </c>
      <c r="B76" s="269">
        <v>120</v>
      </c>
      <c r="C76" s="269">
        <v>120</v>
      </c>
      <c r="D76" s="269">
        <v>364.81</v>
      </c>
      <c r="E76" s="269">
        <v>1094.43</v>
      </c>
      <c r="F76" s="310">
        <f t="shared" si="2"/>
        <v>9.1202500000000004</v>
      </c>
    </row>
    <row r="77" spans="1:6" ht="14.1" customHeight="1">
      <c r="A77" s="309" t="s">
        <v>455</v>
      </c>
      <c r="B77" s="269">
        <v>60000</v>
      </c>
      <c r="C77" s="269">
        <v>60000</v>
      </c>
      <c r="D77" s="269"/>
      <c r="E77" s="269"/>
      <c r="F77" s="310">
        <f t="shared" si="2"/>
        <v>0</v>
      </c>
    </row>
    <row r="78" spans="1:6" ht="14.1" customHeight="1">
      <c r="A78" s="309" t="s">
        <v>456</v>
      </c>
      <c r="B78" s="269">
        <v>6912</v>
      </c>
      <c r="C78" s="269">
        <v>6912</v>
      </c>
      <c r="D78" s="269">
        <v>79.19</v>
      </c>
      <c r="E78" s="269">
        <v>181.8</v>
      </c>
      <c r="F78" s="310">
        <f t="shared" si="2"/>
        <v>2.6302083333333334E-2</v>
      </c>
    </row>
    <row r="79" spans="1:6" ht="14.1" customHeight="1">
      <c r="A79" s="309" t="s">
        <v>457</v>
      </c>
      <c r="B79" s="269">
        <v>12000</v>
      </c>
      <c r="C79" s="269">
        <v>12000</v>
      </c>
      <c r="D79" s="269"/>
      <c r="E79" s="269"/>
      <c r="F79" s="310">
        <f t="shared" si="2"/>
        <v>0</v>
      </c>
    </row>
    <row r="80" spans="1:6" ht="14.1" customHeight="1">
      <c r="A80" s="309" t="s">
        <v>458</v>
      </c>
      <c r="B80" s="267">
        <f>SUM(B81:B83)</f>
        <v>26000000</v>
      </c>
      <c r="C80" s="267">
        <f>SUM(C81:C83)</f>
        <v>26000000</v>
      </c>
      <c r="D80" s="267">
        <f>SUM(D81:D83)</f>
        <v>5015256.09</v>
      </c>
      <c r="E80" s="267">
        <f>SUM(E81:E83)</f>
        <v>13490998.869999999</v>
      </c>
      <c r="F80" s="310">
        <f t="shared" si="2"/>
        <v>0.51888457192307691</v>
      </c>
    </row>
    <row r="81" spans="1:6" ht="14.1" customHeight="1">
      <c r="A81" s="309" t="s">
        <v>459</v>
      </c>
      <c r="B81" s="269">
        <v>15000000</v>
      </c>
      <c r="C81" s="269">
        <v>15000000</v>
      </c>
      <c r="D81" s="269">
        <v>3569615.45</v>
      </c>
      <c r="E81" s="269">
        <v>7874800.5199999996</v>
      </c>
      <c r="F81" s="310">
        <f t="shared" si="2"/>
        <v>0.52498670133333325</v>
      </c>
    </row>
    <row r="82" spans="1:6" ht="14.1" customHeight="1">
      <c r="A82" s="309" t="s">
        <v>460</v>
      </c>
      <c r="B82" s="269">
        <v>11000000</v>
      </c>
      <c r="C82" s="269">
        <v>11000000</v>
      </c>
      <c r="D82" s="269">
        <v>1445640.64</v>
      </c>
      <c r="E82" s="269">
        <v>5616198.3499999996</v>
      </c>
      <c r="F82" s="310">
        <f t="shared" si="2"/>
        <v>0.51056348636363635</v>
      </c>
    </row>
    <row r="83" spans="1:6" ht="14.1" customHeight="1">
      <c r="A83" s="309" t="s">
        <v>461</v>
      </c>
      <c r="B83" s="269"/>
      <c r="C83" s="269"/>
      <c r="D83" s="269"/>
      <c r="E83" s="269"/>
      <c r="F83" s="310">
        <f t="shared" si="2"/>
        <v>0</v>
      </c>
    </row>
    <row r="84" spans="1:6" ht="14.1" customHeight="1">
      <c r="A84" s="312" t="s">
        <v>462</v>
      </c>
      <c r="B84" s="325">
        <f>+B81-B73</f>
        <v>12802468</v>
      </c>
      <c r="C84" s="325">
        <f>+C81-C73</f>
        <v>12802468</v>
      </c>
      <c r="D84" s="325">
        <f>+D81-D73</f>
        <v>2864037.89</v>
      </c>
      <c r="E84" s="325">
        <f>+E81-E73</f>
        <v>5740028.0999999996</v>
      </c>
      <c r="F84" s="314">
        <f t="shared" si="2"/>
        <v>0.44835324720202385</v>
      </c>
    </row>
    <row r="85" spans="1:6" ht="14.1" customHeight="1">
      <c r="A85" s="825" t="s">
        <v>463</v>
      </c>
      <c r="B85" s="825"/>
      <c r="C85" s="825"/>
      <c r="D85" s="825"/>
      <c r="E85" s="812">
        <f>IF(E84&gt;0,E84,0)</f>
        <v>5740028.0999999996</v>
      </c>
      <c r="F85" s="812"/>
    </row>
    <row r="86" spans="1:6" ht="14.1" customHeight="1">
      <c r="A86" s="824" t="s">
        <v>464</v>
      </c>
      <c r="B86" s="824"/>
      <c r="C86" s="824"/>
      <c r="D86" s="824"/>
      <c r="E86" s="826">
        <f>IF(E84&lt;=0,E84,0)</f>
        <v>0</v>
      </c>
      <c r="F86" s="826"/>
    </row>
    <row r="87" spans="1:6" ht="14.1" customHeight="1">
      <c r="A87" s="315"/>
      <c r="B87" s="262" t="s">
        <v>106</v>
      </c>
      <c r="C87" s="262" t="s">
        <v>106</v>
      </c>
      <c r="D87" s="775" t="s">
        <v>109</v>
      </c>
      <c r="E87" s="775"/>
      <c r="F87" s="775"/>
    </row>
    <row r="88" spans="1:6" ht="14.1" customHeight="1">
      <c r="A88" s="316" t="s">
        <v>465</v>
      </c>
      <c r="B88" s="305" t="s">
        <v>27</v>
      </c>
      <c r="C88" s="305" t="s">
        <v>28</v>
      </c>
      <c r="D88" s="262" t="s">
        <v>29</v>
      </c>
      <c r="E88" s="262" t="s">
        <v>31</v>
      </c>
      <c r="F88" s="306" t="s">
        <v>30</v>
      </c>
    </row>
    <row r="89" spans="1:6" ht="14.1" customHeight="1">
      <c r="A89" s="251"/>
      <c r="B89" s="317"/>
      <c r="C89" s="307" t="s">
        <v>112</v>
      </c>
      <c r="D89" s="317"/>
      <c r="E89" s="307" t="s">
        <v>113</v>
      </c>
      <c r="F89" s="308" t="s">
        <v>466</v>
      </c>
    </row>
    <row r="90" spans="1:6" ht="14.1" customHeight="1">
      <c r="A90" s="322" t="s">
        <v>467</v>
      </c>
      <c r="B90" s="327">
        <f>SUM(B91:B92)</f>
        <v>31288000</v>
      </c>
      <c r="C90" s="327">
        <f>SUM(C91:C92)</f>
        <v>31288000</v>
      </c>
      <c r="D90" s="327">
        <f>SUM(D91:D92)</f>
        <v>2275104.02</v>
      </c>
      <c r="E90" s="327">
        <f>SUM(E91:E92)</f>
        <v>6697936.7300000004</v>
      </c>
      <c r="F90" s="310">
        <f t="shared" ref="F90:F96" si="3">IF(C90="",0,IF(C90=0,0,E90/C90))</f>
        <v>0.21407366178726669</v>
      </c>
    </row>
    <row r="91" spans="1:6" ht="14.1" customHeight="1">
      <c r="A91" s="309" t="s">
        <v>468</v>
      </c>
      <c r="B91" s="328">
        <v>1080000</v>
      </c>
      <c r="C91" s="328">
        <v>1080000</v>
      </c>
      <c r="D91" s="328">
        <v>56486.85</v>
      </c>
      <c r="E91" s="328">
        <v>160950.60999999999</v>
      </c>
      <c r="F91" s="310">
        <f t="shared" si="3"/>
        <v>0.14902834259259257</v>
      </c>
    </row>
    <row r="92" spans="1:6" ht="14.1" customHeight="1">
      <c r="A92" s="309" t="s">
        <v>469</v>
      </c>
      <c r="B92" s="328">
        <v>30208000</v>
      </c>
      <c r="C92" s="328">
        <v>30208000</v>
      </c>
      <c r="D92" s="328">
        <v>2218617.17</v>
      </c>
      <c r="E92" s="328">
        <v>6536986.1200000001</v>
      </c>
      <c r="F92" s="310">
        <f t="shared" si="3"/>
        <v>0.21639916975635592</v>
      </c>
    </row>
    <row r="93" spans="1:6" ht="14.1" customHeight="1">
      <c r="A93" s="309" t="s">
        <v>470</v>
      </c>
      <c r="B93" s="329">
        <f>SUM(B94:B95)</f>
        <v>22262000</v>
      </c>
      <c r="C93" s="329">
        <f>SUM(C94:C95)</f>
        <v>22002260</v>
      </c>
      <c r="D93" s="329">
        <f>SUM(D94:D95)</f>
        <v>0</v>
      </c>
      <c r="E93" s="329">
        <f>SUM(E94:E95)</f>
        <v>421799.46</v>
      </c>
      <c r="F93" s="310">
        <f t="shared" si="3"/>
        <v>1.9170733370117436E-2</v>
      </c>
    </row>
    <row r="94" spans="1:6" ht="14.1" customHeight="1">
      <c r="A94" s="309" t="s">
        <v>471</v>
      </c>
      <c r="B94" s="328">
        <v>260000</v>
      </c>
      <c r="C94" s="328">
        <v>260</v>
      </c>
      <c r="D94" s="328"/>
      <c r="E94" s="328"/>
      <c r="F94" s="310">
        <f t="shared" si="3"/>
        <v>0</v>
      </c>
    </row>
    <row r="95" spans="1:6" ht="14.1" customHeight="1">
      <c r="A95" s="330" t="s">
        <v>472</v>
      </c>
      <c r="B95" s="328">
        <v>22002000</v>
      </c>
      <c r="C95" s="328">
        <v>22002000</v>
      </c>
      <c r="D95" s="328"/>
      <c r="E95" s="328">
        <v>421799.46</v>
      </c>
      <c r="F95" s="310">
        <f t="shared" si="3"/>
        <v>1.9170959912735208E-2</v>
      </c>
    </row>
    <row r="96" spans="1:6" ht="14.1" customHeight="1">
      <c r="A96" s="330" t="s">
        <v>473</v>
      </c>
      <c r="B96" s="331">
        <f>+B90+B93</f>
        <v>53550000</v>
      </c>
      <c r="C96" s="332">
        <f>+C90+C93</f>
        <v>53290260</v>
      </c>
      <c r="D96" s="332">
        <f>+D90+D93</f>
        <v>2275104.02</v>
      </c>
      <c r="E96" s="332">
        <f>+E90+E93</f>
        <v>7119736.1900000004</v>
      </c>
      <c r="F96" s="314">
        <f t="shared" si="3"/>
        <v>0.13360295464874819</v>
      </c>
    </row>
    <row r="97" spans="1:6" ht="14.1" customHeight="1">
      <c r="A97" s="818" t="s">
        <v>474</v>
      </c>
      <c r="B97" s="818"/>
      <c r="C97" s="818"/>
      <c r="D97" s="818"/>
      <c r="E97" s="818"/>
      <c r="F97" s="333" t="s">
        <v>266</v>
      </c>
    </row>
    <row r="98" spans="1:6" ht="14.1" customHeight="1">
      <c r="A98" s="811" t="s">
        <v>475</v>
      </c>
      <c r="B98" s="811"/>
      <c r="C98" s="811"/>
      <c r="D98" s="811"/>
      <c r="E98" s="811"/>
      <c r="F98" s="334"/>
    </row>
    <row r="99" spans="1:6" ht="14.1" customHeight="1">
      <c r="A99" s="811" t="s">
        <v>476</v>
      </c>
      <c r="B99" s="811"/>
      <c r="C99" s="811"/>
      <c r="D99" s="811"/>
      <c r="E99" s="811"/>
      <c r="F99" s="335"/>
    </row>
    <row r="100" spans="1:6" ht="14.1" customHeight="1">
      <c r="A100" s="805" t="s">
        <v>477</v>
      </c>
      <c r="B100" s="805"/>
      <c r="C100" s="805"/>
      <c r="D100" s="805"/>
      <c r="E100" s="805"/>
      <c r="F100" s="336">
        <f>+F99+F98</f>
        <v>0</v>
      </c>
    </row>
    <row r="101" spans="1:6" ht="15" customHeight="1">
      <c r="A101" s="824" t="s">
        <v>478</v>
      </c>
      <c r="B101" s="824"/>
      <c r="C101" s="824"/>
      <c r="D101" s="824"/>
      <c r="E101" s="824"/>
      <c r="F101" s="336">
        <f>IF(E73="",0,IF(E73=0,0,(E90-F100)/E80))</f>
        <v>0.49647448602892075</v>
      </c>
    </row>
    <row r="102" spans="1:6" ht="14.1" customHeight="1">
      <c r="A102" s="818" t="s">
        <v>479</v>
      </c>
      <c r="B102" s="818"/>
      <c r="C102" s="818"/>
      <c r="D102" s="818"/>
      <c r="E102" s="819" t="s">
        <v>266</v>
      </c>
      <c r="F102" s="819"/>
    </row>
    <row r="103" spans="1:6" ht="14.1" customHeight="1">
      <c r="A103" s="820" t="s">
        <v>480</v>
      </c>
      <c r="B103" s="820"/>
      <c r="C103" s="820"/>
      <c r="D103" s="820"/>
      <c r="E103" s="821"/>
      <c r="F103" s="821"/>
    </row>
    <row r="104" spans="1:6" ht="15" customHeight="1">
      <c r="A104" s="822" t="s">
        <v>481</v>
      </c>
      <c r="B104" s="822"/>
      <c r="C104" s="822"/>
      <c r="D104" s="822"/>
      <c r="E104" s="823"/>
      <c r="F104" s="823"/>
    </row>
    <row r="105" spans="1:6" ht="15" customHeight="1">
      <c r="A105" s="769" t="s">
        <v>482</v>
      </c>
      <c r="B105" s="769"/>
      <c r="C105" s="769"/>
      <c r="D105" s="769"/>
      <c r="E105" s="769"/>
      <c r="F105" s="769"/>
    </row>
    <row r="106" spans="1:6" ht="14.1" customHeight="1">
      <c r="A106" s="337"/>
      <c r="B106" s="795" t="s">
        <v>392</v>
      </c>
      <c r="C106" s="262" t="s">
        <v>23</v>
      </c>
      <c r="D106" s="817" t="s">
        <v>24</v>
      </c>
      <c r="E106" s="817"/>
      <c r="F106" s="817"/>
    </row>
    <row r="107" spans="1:6" ht="14.1" customHeight="1">
      <c r="A107" s="338" t="s">
        <v>483</v>
      </c>
      <c r="B107" s="795"/>
      <c r="C107" s="305" t="s">
        <v>28</v>
      </c>
      <c r="D107" s="262" t="s">
        <v>29</v>
      </c>
      <c r="E107" s="262" t="s">
        <v>31</v>
      </c>
      <c r="F107" s="306" t="s">
        <v>30</v>
      </c>
    </row>
    <row r="108" spans="1:6" ht="14.1" customHeight="1">
      <c r="A108" s="339"/>
      <c r="B108" s="795"/>
      <c r="C108" s="307" t="s">
        <v>32</v>
      </c>
      <c r="D108" s="317"/>
      <c r="E108" s="307" t="s">
        <v>33</v>
      </c>
      <c r="F108" s="308" t="s">
        <v>394</v>
      </c>
    </row>
    <row r="109" spans="1:6" ht="15" customHeight="1">
      <c r="A109" s="340" t="s">
        <v>484</v>
      </c>
      <c r="B109" s="341">
        <f>0.25*B54</f>
        <v>11100375</v>
      </c>
      <c r="C109" s="341">
        <f>0.25*C54</f>
        <v>11100375</v>
      </c>
      <c r="D109" s="341">
        <f>0.25*D54</f>
        <v>902568.3550000001</v>
      </c>
      <c r="E109" s="341">
        <f>0.25*E54</f>
        <v>2753533.2324999999</v>
      </c>
      <c r="F109" s="342">
        <f>IF(C109="",0,IF(C109=0,0,E109/C109))</f>
        <v>0.24805767665506795</v>
      </c>
    </row>
    <row r="110" spans="1:6" ht="14.1" customHeight="1">
      <c r="A110" s="315"/>
      <c r="B110" s="262" t="s">
        <v>106</v>
      </c>
      <c r="C110" s="262" t="s">
        <v>106</v>
      </c>
      <c r="D110" s="775" t="s">
        <v>109</v>
      </c>
      <c r="E110" s="775"/>
      <c r="F110" s="775"/>
    </row>
    <row r="111" spans="1:6" ht="14.1" customHeight="1">
      <c r="A111" s="316" t="s">
        <v>485</v>
      </c>
      <c r="B111" s="305" t="s">
        <v>27</v>
      </c>
      <c r="C111" s="305" t="s">
        <v>28</v>
      </c>
      <c r="D111" s="262" t="s">
        <v>29</v>
      </c>
      <c r="E111" s="262" t="s">
        <v>31</v>
      </c>
      <c r="F111" s="306" t="s">
        <v>30</v>
      </c>
    </row>
    <row r="112" spans="1:6" ht="14.1" customHeight="1">
      <c r="A112" s="251"/>
      <c r="B112" s="317"/>
      <c r="C112" s="307" t="s">
        <v>112</v>
      </c>
      <c r="D112" s="317"/>
      <c r="E112" s="307" t="s">
        <v>113</v>
      </c>
      <c r="F112" s="308" t="s">
        <v>466</v>
      </c>
    </row>
    <row r="113" spans="1:7" ht="14.1" customHeight="1">
      <c r="A113" s="322" t="s">
        <v>486</v>
      </c>
      <c r="B113" s="343">
        <f>SUM(B114:B115)</f>
        <v>405000</v>
      </c>
      <c r="C113" s="343">
        <f>SUM(C114:C115)</f>
        <v>405000</v>
      </c>
      <c r="D113" s="343">
        <f>SUM(D114:D115)</f>
        <v>56596.81</v>
      </c>
      <c r="E113" s="343">
        <f>SUM(E114:E115)</f>
        <v>0</v>
      </c>
      <c r="F113" s="310">
        <f t="shared" ref="F113:F123" si="4">IF(C113="",0,IF(C113=0,0,E113/C113))</f>
        <v>0</v>
      </c>
    </row>
    <row r="114" spans="1:7" ht="14.1" customHeight="1">
      <c r="A114" s="309" t="s">
        <v>487</v>
      </c>
      <c r="B114" s="344">
        <v>230000</v>
      </c>
      <c r="C114" s="344">
        <v>230000</v>
      </c>
      <c r="D114" s="344">
        <v>56486.85</v>
      </c>
      <c r="E114" s="344"/>
      <c r="F114" s="310">
        <f t="shared" si="4"/>
        <v>0</v>
      </c>
    </row>
    <row r="115" spans="1:7" ht="14.1" customHeight="1">
      <c r="A115" s="309" t="s">
        <v>488</v>
      </c>
      <c r="B115" s="344">
        <v>175000</v>
      </c>
      <c r="C115" s="344">
        <v>175000</v>
      </c>
      <c r="D115" s="344">
        <v>109.96</v>
      </c>
      <c r="E115" s="344"/>
      <c r="F115" s="310">
        <f t="shared" si="4"/>
        <v>0</v>
      </c>
    </row>
    <row r="116" spans="1:7" ht="14.1" customHeight="1">
      <c r="A116" s="309" t="s">
        <v>489</v>
      </c>
      <c r="B116" s="345">
        <f>SUM(B117:B118)</f>
        <v>28493000</v>
      </c>
      <c r="C116" s="345">
        <f>SUM(C117:C118)</f>
        <v>28493000</v>
      </c>
      <c r="D116" s="345">
        <f>SUM(D117:D118)</f>
        <v>10327068</v>
      </c>
      <c r="E116" s="345">
        <f>SUM(E117:E118)</f>
        <v>14145009</v>
      </c>
      <c r="F116" s="310">
        <f t="shared" si="4"/>
        <v>0.49643803741269787</v>
      </c>
    </row>
    <row r="117" spans="1:7" ht="14.1" customHeight="1">
      <c r="A117" s="309" t="s">
        <v>490</v>
      </c>
      <c r="B117" s="344">
        <v>24129000</v>
      </c>
      <c r="C117" s="344">
        <v>24129000</v>
      </c>
      <c r="D117" s="344">
        <v>10231456</v>
      </c>
      <c r="E117" s="344">
        <v>13988756</v>
      </c>
      <c r="F117" s="310">
        <f t="shared" si="4"/>
        <v>0.5797486841559949</v>
      </c>
    </row>
    <row r="118" spans="1:7" ht="14.1" customHeight="1">
      <c r="A118" s="309" t="s">
        <v>491</v>
      </c>
      <c r="B118" s="344">
        <v>4364000</v>
      </c>
      <c r="C118" s="344">
        <v>4364000</v>
      </c>
      <c r="D118" s="344">
        <v>95612</v>
      </c>
      <c r="E118" s="344">
        <v>156253</v>
      </c>
      <c r="F118" s="310">
        <f t="shared" si="4"/>
        <v>3.5804995417048582E-2</v>
      </c>
    </row>
    <row r="119" spans="1:7" ht="14.1" customHeight="1">
      <c r="A119" s="309" t="s">
        <v>492</v>
      </c>
      <c r="B119" s="346"/>
      <c r="C119" s="346"/>
      <c r="D119" s="346"/>
      <c r="E119" s="346"/>
      <c r="F119" s="310">
        <f t="shared" si="4"/>
        <v>0</v>
      </c>
    </row>
    <row r="120" spans="1:7" ht="14.1" customHeight="1">
      <c r="A120" s="309" t="s">
        <v>493</v>
      </c>
      <c r="B120" s="346"/>
      <c r="C120" s="346"/>
      <c r="D120" s="346"/>
      <c r="E120" s="346"/>
      <c r="F120" s="310">
        <f t="shared" si="4"/>
        <v>0</v>
      </c>
    </row>
    <row r="121" spans="1:7" ht="14.1" customHeight="1">
      <c r="A121" s="309" t="s">
        <v>494</v>
      </c>
      <c r="B121" s="346"/>
      <c r="C121" s="346"/>
      <c r="D121" s="346"/>
      <c r="E121" s="346"/>
      <c r="F121" s="310">
        <f t="shared" si="4"/>
        <v>0</v>
      </c>
    </row>
    <row r="122" spans="1:7" ht="14.1" customHeight="1">
      <c r="A122" s="330" t="s">
        <v>495</v>
      </c>
      <c r="B122" s="346"/>
      <c r="C122" s="346"/>
      <c r="D122" s="346"/>
      <c r="E122" s="346"/>
      <c r="F122" s="310">
        <f t="shared" si="4"/>
        <v>0</v>
      </c>
    </row>
    <row r="123" spans="1:7" ht="15" customHeight="1">
      <c r="A123" s="330" t="s">
        <v>496</v>
      </c>
      <c r="B123" s="347">
        <f>+B113+B116+B119+B120+B121+B122</f>
        <v>28898000</v>
      </c>
      <c r="C123" s="347">
        <f>+C113+C116+C119+C120+C121+C122</f>
        <v>28898000</v>
      </c>
      <c r="D123" s="347">
        <f>+D113+D116+D119+D120+D121+D122</f>
        <v>10383664.810000001</v>
      </c>
      <c r="E123" s="347">
        <f>+E113+E116+E119+E120+E121+E122</f>
        <v>14145009</v>
      </c>
      <c r="F123" s="314">
        <f t="shared" si="4"/>
        <v>0.48948055228735554</v>
      </c>
    </row>
    <row r="124" spans="1:7" ht="9.9499999999999993" customHeight="1">
      <c r="A124" s="807" t="s">
        <v>497</v>
      </c>
      <c r="B124" s="807"/>
      <c r="C124" s="807"/>
      <c r="D124" s="807"/>
      <c r="E124" s="777" t="s">
        <v>266</v>
      </c>
      <c r="F124" s="777"/>
    </row>
    <row r="125" spans="1:7" ht="9.9499999999999993" customHeight="1">
      <c r="A125" s="807"/>
      <c r="B125" s="807"/>
      <c r="C125" s="807"/>
      <c r="D125" s="807"/>
      <c r="E125" s="777"/>
      <c r="F125" s="777"/>
    </row>
    <row r="126" spans="1:7" ht="9.9499999999999993" customHeight="1">
      <c r="A126" s="807"/>
      <c r="B126" s="807"/>
      <c r="C126" s="807"/>
      <c r="D126" s="807"/>
      <c r="E126" s="777"/>
      <c r="F126" s="777"/>
    </row>
    <row r="127" spans="1:7" ht="14.1" customHeight="1">
      <c r="A127" s="811" t="s">
        <v>498</v>
      </c>
      <c r="B127" s="811"/>
      <c r="C127" s="811"/>
      <c r="D127" s="811"/>
      <c r="E127" s="815">
        <f>+E84</f>
        <v>5740028.0999999996</v>
      </c>
      <c r="F127" s="815"/>
    </row>
    <row r="128" spans="1:7" ht="14.1" customHeight="1">
      <c r="A128" s="811" t="s">
        <v>499</v>
      </c>
      <c r="B128" s="811"/>
      <c r="C128" s="811"/>
      <c r="D128" s="811"/>
      <c r="E128" s="816">
        <f>IF(E82="","",E82)</f>
        <v>5616198.3499999996</v>
      </c>
      <c r="F128" s="816"/>
      <c r="G128" s="1" t="str">
        <f>IF(E128&gt;E82,"ERRO!!!","")</f>
        <v/>
      </c>
    </row>
    <row r="129" spans="1:7" ht="14.1" customHeight="1">
      <c r="A129" s="811" t="s">
        <v>500</v>
      </c>
      <c r="B129" s="811"/>
      <c r="C129" s="811"/>
      <c r="D129" s="811"/>
      <c r="E129" s="816" t="str">
        <f>IF(E83="","",E83)</f>
        <v/>
      </c>
      <c r="F129" s="816"/>
      <c r="G129" s="1" t="str">
        <f>IF(E129=E83,"","ERRO!!!")</f>
        <v/>
      </c>
    </row>
    <row r="130" spans="1:7" ht="14.1" customHeight="1">
      <c r="A130" s="811" t="s">
        <v>501</v>
      </c>
      <c r="B130" s="811"/>
      <c r="C130" s="811"/>
      <c r="D130" s="811"/>
      <c r="E130" s="814"/>
      <c r="F130" s="814"/>
    </row>
    <row r="131" spans="1:7" ht="14.1" customHeight="1">
      <c r="A131" s="811" t="s">
        <v>502</v>
      </c>
      <c r="B131" s="811"/>
      <c r="C131" s="811"/>
      <c r="D131" s="811"/>
      <c r="E131" s="814"/>
      <c r="F131" s="814"/>
    </row>
    <row r="132" spans="1:7" ht="17.25" customHeight="1">
      <c r="A132" s="811" t="s">
        <v>503</v>
      </c>
      <c r="B132" s="811"/>
      <c r="C132" s="811"/>
      <c r="D132" s="811"/>
      <c r="E132" s="814"/>
      <c r="F132" s="814"/>
    </row>
    <row r="133" spans="1:7" ht="27.75" customHeight="1">
      <c r="A133" s="811" t="s">
        <v>504</v>
      </c>
      <c r="B133" s="811"/>
      <c r="C133" s="811"/>
      <c r="D133" s="811"/>
      <c r="E133" s="812">
        <f>+D149</f>
        <v>0</v>
      </c>
      <c r="F133" s="812"/>
    </row>
    <row r="134" spans="1:7" ht="14.1" customHeight="1">
      <c r="A134" s="805" t="s">
        <v>505</v>
      </c>
      <c r="B134" s="805"/>
      <c r="C134" s="805"/>
      <c r="D134" s="805"/>
      <c r="E134" s="813">
        <f>SUM(E127:E133)</f>
        <v>11356226.449999999</v>
      </c>
      <c r="F134" s="813"/>
    </row>
    <row r="135" spans="1:7" ht="14.1" customHeight="1">
      <c r="A135" s="805" t="s">
        <v>506</v>
      </c>
      <c r="B135" s="805"/>
      <c r="C135" s="805"/>
      <c r="D135" s="805"/>
      <c r="E135" s="813">
        <f>+E113+E116-E134</f>
        <v>2788782.5500000007</v>
      </c>
      <c r="F135" s="813"/>
    </row>
    <row r="136" spans="1:7" ht="15" customHeight="1">
      <c r="A136" s="805" t="s">
        <v>507</v>
      </c>
      <c r="B136" s="805"/>
      <c r="C136" s="805"/>
      <c r="D136" s="805"/>
      <c r="E136" s="806">
        <f>IF(E54="",0,IF(E54=0,0,E135/E54))</f>
        <v>0.25320037153392161</v>
      </c>
      <c r="F136" s="806"/>
    </row>
    <row r="137" spans="1:7" ht="14.1" customHeight="1">
      <c r="A137" s="769" t="s">
        <v>508</v>
      </c>
      <c r="B137" s="769"/>
      <c r="C137" s="769"/>
      <c r="D137" s="769"/>
      <c r="E137" s="769"/>
      <c r="F137" s="769"/>
    </row>
    <row r="138" spans="1:7" ht="14.1" customHeight="1">
      <c r="A138" s="807" t="s">
        <v>509</v>
      </c>
      <c r="B138" s="262" t="s">
        <v>106</v>
      </c>
      <c r="C138" s="262" t="s">
        <v>106</v>
      </c>
      <c r="D138" s="775" t="s">
        <v>109</v>
      </c>
      <c r="E138" s="775"/>
      <c r="F138" s="775"/>
    </row>
    <row r="139" spans="1:7" ht="14.1" customHeight="1">
      <c r="A139" s="807"/>
      <c r="B139" s="305" t="s">
        <v>27</v>
      </c>
      <c r="C139" s="305" t="s">
        <v>28</v>
      </c>
      <c r="D139" s="262" t="s">
        <v>29</v>
      </c>
      <c r="E139" s="262" t="s">
        <v>31</v>
      </c>
      <c r="F139" s="306" t="s">
        <v>30</v>
      </c>
    </row>
    <row r="140" spans="1:7" ht="14.1" customHeight="1">
      <c r="A140" s="807"/>
      <c r="B140" s="317"/>
      <c r="C140" s="307" t="s">
        <v>112</v>
      </c>
      <c r="D140" s="317"/>
      <c r="E140" s="307" t="s">
        <v>113</v>
      </c>
      <c r="F140" s="308" t="s">
        <v>466</v>
      </c>
    </row>
    <row r="141" spans="1:7" ht="14.1" customHeight="1">
      <c r="A141" s="309" t="s">
        <v>510</v>
      </c>
      <c r="B141" s="272"/>
      <c r="C141" s="348"/>
      <c r="D141" s="272"/>
      <c r="E141" s="348"/>
      <c r="F141" s="310">
        <f>IF(C141="",0,IF(C141=0,0,E141/C141))</f>
        <v>0</v>
      </c>
    </row>
    <row r="142" spans="1:7" ht="14.1" customHeight="1">
      <c r="A142" s="309" t="s">
        <v>511</v>
      </c>
      <c r="B142" s="269">
        <v>222000</v>
      </c>
      <c r="C142" s="272">
        <v>222000</v>
      </c>
      <c r="D142" s="272"/>
      <c r="E142" s="272"/>
      <c r="F142" s="310">
        <f>IF(C142="",0,IF(C142=0,0,E142/C142))</f>
        <v>0</v>
      </c>
    </row>
    <row r="143" spans="1:7" ht="14.1" customHeight="1">
      <c r="A143" s="349" t="s">
        <v>513</v>
      </c>
      <c r="B143" s="273">
        <v>1000000</v>
      </c>
      <c r="C143" s="273">
        <v>1000000</v>
      </c>
      <c r="D143" s="273"/>
      <c r="E143" s="273"/>
      <c r="F143" s="350">
        <f>IF(C143="",0,IF(C143=0,0,E143/C143))</f>
        <v>0</v>
      </c>
    </row>
    <row r="144" spans="1:7" ht="14.1" customHeight="1">
      <c r="A144" s="330" t="s">
        <v>514</v>
      </c>
      <c r="B144" s="269">
        <v>67000</v>
      </c>
      <c r="C144" s="272">
        <v>67000</v>
      </c>
      <c r="D144" s="272"/>
      <c r="E144" s="272"/>
      <c r="F144" s="310">
        <f>IF(C144="",0,IF(C144=0,0,E144/C144))</f>
        <v>0</v>
      </c>
    </row>
    <row r="145" spans="1:6" ht="14.1" customHeight="1">
      <c r="A145" s="330" t="s">
        <v>515</v>
      </c>
      <c r="B145" s="325">
        <f>SUM(B141:B144)</f>
        <v>1289000</v>
      </c>
      <c r="C145" s="325">
        <f>SUM(C141:C144)</f>
        <v>1289000</v>
      </c>
      <c r="D145" s="325">
        <f>SUM(D141:D144)</f>
        <v>0</v>
      </c>
      <c r="E145" s="325">
        <f>SUM(E141:E144)</f>
        <v>0</v>
      </c>
      <c r="F145" s="314">
        <f>IF(C145="",0,IF(C145=0,0,E145/C145))</f>
        <v>0</v>
      </c>
    </row>
    <row r="146" spans="1:6" ht="14.1" customHeight="1">
      <c r="A146" s="808" t="s">
        <v>516</v>
      </c>
      <c r="B146" s="809" t="s">
        <v>517</v>
      </c>
      <c r="C146" s="809"/>
      <c r="D146" s="810" t="s">
        <v>518</v>
      </c>
      <c r="E146" s="810"/>
      <c r="F146" s="810"/>
    </row>
    <row r="147" spans="1:6" ht="14.1" customHeight="1">
      <c r="A147" s="808"/>
      <c r="B147" s="809"/>
      <c r="C147" s="809"/>
      <c r="D147" s="810"/>
      <c r="E147" s="810"/>
      <c r="F147" s="810"/>
    </row>
    <row r="148" spans="1:6" ht="14.1" customHeight="1">
      <c r="A148" s="808"/>
      <c r="B148" s="809"/>
      <c r="C148" s="809"/>
      <c r="D148" s="810"/>
      <c r="E148" s="810"/>
      <c r="F148" s="810"/>
    </row>
    <row r="149" spans="1:6" ht="14.1" customHeight="1">
      <c r="A149" s="259" t="s">
        <v>519</v>
      </c>
      <c r="B149" s="802" t="s">
        <v>512</v>
      </c>
      <c r="C149" s="802"/>
      <c r="D149" s="768"/>
      <c r="E149" s="768"/>
      <c r="F149" s="768"/>
    </row>
    <row r="150" spans="1:6" ht="2.4500000000000002" customHeight="1">
      <c r="A150" s="351"/>
      <c r="B150" s="352"/>
      <c r="C150" s="352"/>
      <c r="D150" s="352"/>
      <c r="E150" s="352"/>
      <c r="F150" s="352"/>
    </row>
    <row r="151" spans="1:6" ht="14.1" customHeight="1">
      <c r="A151" s="803" t="s">
        <v>520</v>
      </c>
      <c r="B151" s="803"/>
      <c r="C151" s="803"/>
      <c r="D151" s="803"/>
      <c r="E151" s="775" t="s">
        <v>266</v>
      </c>
      <c r="F151" s="775"/>
    </row>
    <row r="152" spans="1:6" ht="14.1" customHeight="1">
      <c r="A152" s="803"/>
      <c r="B152" s="803"/>
      <c r="C152" s="803"/>
      <c r="D152" s="803"/>
      <c r="E152" s="353" t="s">
        <v>521</v>
      </c>
      <c r="F152" s="237" t="s">
        <v>522</v>
      </c>
    </row>
    <row r="153" spans="1:6" ht="14.1" customHeight="1">
      <c r="A153" s="354" t="s">
        <v>523</v>
      </c>
      <c r="B153" s="352"/>
      <c r="C153" s="352"/>
      <c r="D153" s="355"/>
      <c r="E153" s="356" t="s">
        <v>512</v>
      </c>
      <c r="F153" s="357"/>
    </row>
    <row r="154" spans="1:6" ht="14.1" customHeight="1">
      <c r="A154" s="309" t="s">
        <v>524</v>
      </c>
      <c r="B154" s="358"/>
      <c r="C154" s="358"/>
      <c r="D154" s="359"/>
      <c r="E154" s="270"/>
      <c r="F154" s="273"/>
    </row>
    <row r="155" spans="1:6" ht="14.1" customHeight="1">
      <c r="A155" s="309" t="s">
        <v>525</v>
      </c>
      <c r="B155" s="358"/>
      <c r="C155" s="358"/>
      <c r="D155" s="359"/>
      <c r="E155" s="270"/>
      <c r="F155" s="273"/>
    </row>
    <row r="156" spans="1:6" ht="14.1" customHeight="1">
      <c r="A156" s="309" t="s">
        <v>526</v>
      </c>
      <c r="B156" s="358"/>
      <c r="C156" s="358"/>
      <c r="D156" s="359"/>
      <c r="E156" s="270"/>
      <c r="F156" s="273"/>
    </row>
    <row r="157" spans="1:6" ht="14.1" customHeight="1">
      <c r="A157" s="330" t="s">
        <v>527</v>
      </c>
      <c r="B157" s="360"/>
      <c r="C157" s="360"/>
      <c r="D157" s="326"/>
      <c r="E157" s="361"/>
      <c r="F157" s="361"/>
    </row>
    <row r="158" spans="1:6" s="364" customFormat="1" ht="9.9499999999999993" customHeight="1">
      <c r="A158" s="362" t="s">
        <v>139</v>
      </c>
      <c r="B158" s="363"/>
      <c r="C158" s="363"/>
      <c r="D158" s="363"/>
      <c r="E158" s="363"/>
      <c r="F158" s="363"/>
    </row>
    <row r="159" spans="1:6" s="364" customFormat="1" ht="9.9499999999999993" customHeight="1">
      <c r="A159" s="801" t="s">
        <v>528</v>
      </c>
      <c r="B159" s="801"/>
      <c r="C159" s="801"/>
      <c r="D159" s="801"/>
      <c r="E159" s="801"/>
      <c r="F159" s="801"/>
    </row>
    <row r="160" spans="1:6" s="364" customFormat="1" ht="9.9499999999999993" customHeight="1">
      <c r="A160" s="804" t="s">
        <v>529</v>
      </c>
      <c r="B160" s="804"/>
      <c r="C160" s="804"/>
      <c r="D160" s="804"/>
      <c r="E160" s="804"/>
      <c r="F160" s="804"/>
    </row>
    <row r="161" spans="1:6" s="364" customFormat="1" ht="9.9499999999999993" customHeight="1">
      <c r="A161" s="801" t="s">
        <v>530</v>
      </c>
      <c r="B161" s="801"/>
      <c r="C161" s="801"/>
      <c r="D161" s="801"/>
      <c r="E161" s="801"/>
      <c r="F161" s="801"/>
    </row>
    <row r="162" spans="1:6" s="364" customFormat="1" ht="9.9499999999999993" customHeight="1">
      <c r="A162" s="801" t="s">
        <v>531</v>
      </c>
      <c r="B162" s="801"/>
      <c r="C162" s="801"/>
      <c r="D162" s="801"/>
      <c r="E162" s="801"/>
      <c r="F162" s="801"/>
    </row>
    <row r="163" spans="1:6" s="364" customFormat="1" ht="9.9499999999999993" customHeight="1">
      <c r="A163" s="801" t="s">
        <v>532</v>
      </c>
      <c r="B163" s="801"/>
      <c r="C163" s="801"/>
      <c r="D163" s="801"/>
      <c r="E163" s="801"/>
      <c r="F163" s="801"/>
    </row>
  </sheetData>
  <sheetProtection password="DA51" sheet="1" objects="1" scenarios="1" formatColumns="0" formatRows="0" selectLockedCells="1"/>
  <mergeCells count="72">
    <mergeCell ref="A1:F1"/>
    <mergeCell ref="A3:F3"/>
    <mergeCell ref="A4:F4"/>
    <mergeCell ref="A5:F5"/>
    <mergeCell ref="A6:F6"/>
    <mergeCell ref="A7:F7"/>
    <mergeCell ref="A9:F9"/>
    <mergeCell ref="B10:B12"/>
    <mergeCell ref="D10:F10"/>
    <mergeCell ref="D11:D12"/>
    <mergeCell ref="B55:B57"/>
    <mergeCell ref="D55:F55"/>
    <mergeCell ref="A69:F69"/>
    <mergeCell ref="B70:B72"/>
    <mergeCell ref="D70:F70"/>
    <mergeCell ref="A85:D85"/>
    <mergeCell ref="E85:F85"/>
    <mergeCell ref="A86:D86"/>
    <mergeCell ref="E86:F86"/>
    <mergeCell ref="D87:F87"/>
    <mergeCell ref="A97:E97"/>
    <mergeCell ref="A98:E98"/>
    <mergeCell ref="A99:E99"/>
    <mergeCell ref="A100:E100"/>
    <mergeCell ref="A101:E101"/>
    <mergeCell ref="A102:D102"/>
    <mergeCell ref="E102:F102"/>
    <mergeCell ref="A103:D103"/>
    <mergeCell ref="E103:F103"/>
    <mergeCell ref="A104:D104"/>
    <mergeCell ref="E104:F104"/>
    <mergeCell ref="A105:F105"/>
    <mergeCell ref="B106:B108"/>
    <mergeCell ref="D106:F106"/>
    <mergeCell ref="D110:F110"/>
    <mergeCell ref="A124:D126"/>
    <mergeCell ref="E124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6" sqref="A6:E6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7" t="s">
        <v>533</v>
      </c>
      <c r="B1" s="837"/>
      <c r="C1" s="837"/>
      <c r="D1" s="837"/>
      <c r="E1" s="837"/>
    </row>
    <row r="2" spans="1:5" ht="15" customHeight="1">
      <c r="A2" s="838" t="s">
        <v>911</v>
      </c>
      <c r="B2" s="838"/>
      <c r="C2" s="838"/>
      <c r="D2" s="838"/>
      <c r="E2" s="838"/>
    </row>
    <row r="3" spans="1:5" ht="15" customHeight="1">
      <c r="A3" s="839" t="s">
        <v>0</v>
      </c>
      <c r="B3" s="839"/>
      <c r="C3" s="839"/>
      <c r="D3" s="839"/>
      <c r="E3" s="839"/>
    </row>
    <row r="4" spans="1:5" ht="15" customHeight="1">
      <c r="A4" s="793" t="s">
        <v>389</v>
      </c>
      <c r="B4" s="793"/>
      <c r="C4" s="793"/>
      <c r="D4" s="793"/>
      <c r="E4" s="793"/>
    </row>
    <row r="5" spans="1:5" ht="15" customHeight="1">
      <c r="A5" s="792" t="s">
        <v>21</v>
      </c>
      <c r="B5" s="792"/>
      <c r="C5" s="792"/>
      <c r="D5" s="792"/>
      <c r="E5" s="792"/>
    </row>
    <row r="6" spans="1:5" ht="15" customHeight="1">
      <c r="A6" s="838" t="s">
        <v>913</v>
      </c>
      <c r="B6" s="838"/>
      <c r="C6" s="838"/>
      <c r="D6" s="838"/>
      <c r="E6" s="838"/>
    </row>
    <row r="7" spans="1:5" s="1" customFormat="1" ht="14.1" customHeight="1">
      <c r="A7" s="259" t="s">
        <v>534</v>
      </c>
      <c r="B7" s="257"/>
      <c r="C7" s="257"/>
      <c r="D7" s="257"/>
      <c r="E7" s="261">
        <v>1</v>
      </c>
    </row>
    <row r="8" spans="1:5" ht="15" customHeight="1">
      <c r="A8" s="835" t="s">
        <v>535</v>
      </c>
      <c r="B8" s="835"/>
      <c r="C8" s="835"/>
      <c r="D8" s="835"/>
      <c r="E8" s="835"/>
    </row>
    <row r="9" spans="1:5" ht="30" customHeight="1">
      <c r="A9" s="836" t="s">
        <v>536</v>
      </c>
      <c r="B9" s="796" t="s">
        <v>537</v>
      </c>
      <c r="C9" s="775" t="s">
        <v>109</v>
      </c>
      <c r="D9" s="775"/>
      <c r="E9" s="775"/>
    </row>
    <row r="10" spans="1:5" ht="30" customHeight="1">
      <c r="A10" s="836"/>
      <c r="B10" s="796"/>
      <c r="C10" s="789" t="s">
        <v>29</v>
      </c>
      <c r="D10" s="262" t="s">
        <v>31</v>
      </c>
      <c r="E10" s="306" t="s">
        <v>30</v>
      </c>
    </row>
    <row r="11" spans="1:5" ht="15" customHeight="1">
      <c r="A11" s="836"/>
      <c r="B11" s="231" t="s">
        <v>112</v>
      </c>
      <c r="C11" s="789"/>
      <c r="D11" s="307" t="s">
        <v>113</v>
      </c>
      <c r="E11" s="308" t="s">
        <v>466</v>
      </c>
    </row>
    <row r="12" spans="1:5" ht="15" customHeight="1">
      <c r="A12" s="349" t="s">
        <v>538</v>
      </c>
      <c r="B12" s="365">
        <f>SUM(B13:B14)</f>
        <v>0</v>
      </c>
      <c r="C12" s="365">
        <f>SUM(C13:C14)</f>
        <v>0</v>
      </c>
      <c r="D12" s="365">
        <f>SUM(D13:D14)</f>
        <v>0</v>
      </c>
      <c r="E12" s="366">
        <f t="shared" ref="E12:E22" si="0">IF(B12="",0,IF(B12=0,0,D12/B12))</f>
        <v>0</v>
      </c>
    </row>
    <row r="13" spans="1:5" ht="15" customHeight="1">
      <c r="A13" s="349" t="s">
        <v>539</v>
      </c>
      <c r="B13" s="367"/>
      <c r="C13" s="367"/>
      <c r="D13" s="367"/>
      <c r="E13" s="366">
        <f t="shared" si="0"/>
        <v>0</v>
      </c>
    </row>
    <row r="14" spans="1:5" ht="15" customHeight="1">
      <c r="A14" s="349" t="s">
        <v>540</v>
      </c>
      <c r="B14" s="367"/>
      <c r="C14" s="367"/>
      <c r="D14" s="367"/>
      <c r="E14" s="366">
        <f t="shared" si="0"/>
        <v>0</v>
      </c>
    </row>
    <row r="15" spans="1:5" ht="15" customHeight="1">
      <c r="A15" s="349" t="s">
        <v>541</v>
      </c>
      <c r="B15" s="368">
        <f>SUM(B16:B17)</f>
        <v>0</v>
      </c>
      <c r="C15" s="368">
        <f>SUM(C16:C17)</f>
        <v>0</v>
      </c>
      <c r="D15" s="368">
        <f>SUM(D16:D17)</f>
        <v>0</v>
      </c>
      <c r="E15" s="366">
        <f t="shared" si="0"/>
        <v>0</v>
      </c>
    </row>
    <row r="16" spans="1:5" ht="15" customHeight="1">
      <c r="A16" s="349" t="s">
        <v>539</v>
      </c>
      <c r="B16" s="369"/>
      <c r="C16" s="369"/>
      <c r="D16" s="369"/>
      <c r="E16" s="366">
        <f t="shared" si="0"/>
        <v>0</v>
      </c>
    </row>
    <row r="17" spans="1:5" ht="15" customHeight="1">
      <c r="A17" s="349" t="s">
        <v>540</v>
      </c>
      <c r="B17" s="369"/>
      <c r="C17" s="369"/>
      <c r="D17" s="369"/>
      <c r="E17" s="366">
        <f t="shared" si="0"/>
        <v>0</v>
      </c>
    </row>
    <row r="18" spans="1:5" ht="15" customHeight="1">
      <c r="A18" s="349" t="s">
        <v>542</v>
      </c>
      <c r="B18" s="369"/>
      <c r="C18" s="369"/>
      <c r="D18" s="369"/>
      <c r="E18" s="366">
        <f t="shared" si="0"/>
        <v>0</v>
      </c>
    </row>
    <row r="19" spans="1:5" ht="15" customHeight="1">
      <c r="A19" s="349" t="s">
        <v>543</v>
      </c>
      <c r="B19" s="369"/>
      <c r="C19" s="369"/>
      <c r="D19" s="369"/>
      <c r="E19" s="366">
        <f t="shared" si="0"/>
        <v>0</v>
      </c>
    </row>
    <row r="20" spans="1:5" ht="15" customHeight="1">
      <c r="A20" s="349" t="s">
        <v>544</v>
      </c>
      <c r="B20" s="369"/>
      <c r="C20" s="369"/>
      <c r="D20" s="369"/>
      <c r="E20" s="366">
        <f t="shared" si="0"/>
        <v>0</v>
      </c>
    </row>
    <row r="21" spans="1:5" ht="15" customHeight="1">
      <c r="A21" s="349" t="s">
        <v>545</v>
      </c>
      <c r="B21" s="369"/>
      <c r="C21" s="369"/>
      <c r="D21" s="369"/>
      <c r="E21" s="366">
        <f t="shared" si="0"/>
        <v>0</v>
      </c>
    </row>
    <row r="22" spans="1:5" ht="15" customHeight="1">
      <c r="A22" s="349" t="s">
        <v>546</v>
      </c>
      <c r="B22" s="370">
        <f>+B12+B15+B18+B19+B20+B21</f>
        <v>0</v>
      </c>
      <c r="C22" s="370">
        <f>+C12+C15+C18+C19+C20+C21</f>
        <v>0</v>
      </c>
      <c r="D22" s="370">
        <f>+D12+D15+D18+D19+D20+D21</f>
        <v>0</v>
      </c>
      <c r="E22" s="371">
        <f t="shared" si="0"/>
        <v>0</v>
      </c>
    </row>
    <row r="23" spans="1:5" ht="15" customHeight="1">
      <c r="A23" s="789" t="s">
        <v>497</v>
      </c>
      <c r="B23" s="789"/>
      <c r="C23" s="789"/>
      <c r="D23" s="775" t="s">
        <v>266</v>
      </c>
      <c r="E23" s="775"/>
    </row>
    <row r="24" spans="1:5" ht="15" customHeight="1">
      <c r="A24" s="831" t="s">
        <v>547</v>
      </c>
      <c r="B24" s="831"/>
      <c r="C24" s="831"/>
      <c r="D24" s="834"/>
      <c r="E24" s="834"/>
    </row>
    <row r="25" spans="1:5" ht="15" customHeight="1">
      <c r="A25" s="831" t="s">
        <v>548</v>
      </c>
      <c r="B25" s="831"/>
      <c r="C25" s="831"/>
      <c r="D25" s="832"/>
      <c r="E25" s="832"/>
    </row>
    <row r="26" spans="1:5" ht="15" customHeight="1">
      <c r="A26" s="831" t="s">
        <v>549</v>
      </c>
      <c r="B26" s="831"/>
      <c r="C26" s="831"/>
      <c r="D26" s="832"/>
      <c r="E26" s="832"/>
    </row>
    <row r="27" spans="1:5" ht="15" customHeight="1">
      <c r="A27" s="831" t="s">
        <v>550</v>
      </c>
      <c r="B27" s="831"/>
      <c r="C27" s="831"/>
      <c r="D27" s="832"/>
      <c r="E27" s="832"/>
    </row>
    <row r="28" spans="1:5" ht="15" customHeight="1">
      <c r="A28" s="831" t="s">
        <v>551</v>
      </c>
      <c r="B28" s="831"/>
      <c r="C28" s="831"/>
      <c r="D28" s="832"/>
      <c r="E28" s="832"/>
    </row>
    <row r="29" spans="1:5" ht="15" customHeight="1">
      <c r="A29" s="833" t="s">
        <v>552</v>
      </c>
      <c r="B29" s="833"/>
      <c r="C29" s="833"/>
      <c r="D29" s="832"/>
      <c r="E29" s="832"/>
    </row>
    <row r="30" spans="1:5" ht="15" customHeight="1">
      <c r="A30" s="829" t="s">
        <v>553</v>
      </c>
      <c r="B30" s="829"/>
      <c r="C30" s="829"/>
      <c r="D30" s="830">
        <f>SUM(D24:D29)</f>
        <v>0</v>
      </c>
      <c r="E30" s="830"/>
    </row>
    <row r="31" spans="1:5" ht="15" customHeight="1">
      <c r="A31" s="829" t="s">
        <v>554</v>
      </c>
      <c r="B31" s="829"/>
      <c r="C31" s="829"/>
      <c r="D31" s="830">
        <f>+D22-D30</f>
        <v>0</v>
      </c>
      <c r="E31" s="830"/>
    </row>
  </sheetData>
  <sheetProtection password="DA51" sheet="1" formatColumns="0" formatRows="0" selectLockedCells="1"/>
  <mergeCells count="29">
    <mergeCell ref="A1:E1"/>
    <mergeCell ref="A2:E2"/>
    <mergeCell ref="A3:E3"/>
    <mergeCell ref="A4:E4"/>
    <mergeCell ref="A5:E5"/>
    <mergeCell ref="A6:E6"/>
    <mergeCell ref="A8:E8"/>
    <mergeCell ref="A9:A11"/>
    <mergeCell ref="B9:B10"/>
    <mergeCell ref="C9:E9"/>
    <mergeCell ref="C10:C11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A7" sqref="A7:H7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7" t="s">
        <v>555</v>
      </c>
      <c r="B1" s="837"/>
      <c r="C1" s="837"/>
      <c r="D1" s="837"/>
      <c r="E1" s="837"/>
      <c r="F1" s="837"/>
      <c r="G1" s="837"/>
      <c r="H1" s="837"/>
    </row>
    <row r="2" spans="1:8" ht="2.4500000000000002" customHeight="1">
      <c r="A2" s="860"/>
      <c r="B2" s="860"/>
      <c r="C2" s="860"/>
      <c r="D2" s="860"/>
      <c r="E2" s="860"/>
      <c r="F2" s="860"/>
      <c r="G2" s="860"/>
      <c r="H2" s="860"/>
    </row>
    <row r="3" spans="1:8" ht="15" customHeight="1">
      <c r="A3" s="859" t="s">
        <v>911</v>
      </c>
      <c r="B3" s="859"/>
      <c r="C3" s="859"/>
      <c r="D3" s="859"/>
      <c r="E3" s="859"/>
      <c r="F3" s="859"/>
      <c r="G3" s="859"/>
      <c r="H3" s="859"/>
    </row>
    <row r="4" spans="1:8" ht="15" customHeight="1">
      <c r="A4" s="857" t="s">
        <v>0</v>
      </c>
      <c r="B4" s="857"/>
      <c r="C4" s="857"/>
      <c r="D4" s="857"/>
      <c r="E4" s="857"/>
      <c r="F4" s="857"/>
      <c r="G4" s="857"/>
      <c r="H4" s="857"/>
    </row>
    <row r="5" spans="1:8" ht="15" customHeight="1">
      <c r="A5" s="858" t="s">
        <v>556</v>
      </c>
      <c r="B5" s="858"/>
      <c r="C5" s="858"/>
      <c r="D5" s="858"/>
      <c r="E5" s="858"/>
      <c r="F5" s="858"/>
      <c r="G5" s="858"/>
      <c r="H5" s="858"/>
    </row>
    <row r="6" spans="1:8" ht="15" customHeight="1">
      <c r="A6" s="857" t="s">
        <v>21</v>
      </c>
      <c r="B6" s="857"/>
      <c r="C6" s="857"/>
      <c r="D6" s="857"/>
      <c r="E6" s="857"/>
      <c r="F6" s="857"/>
      <c r="G6" s="857"/>
      <c r="H6" s="857"/>
    </row>
    <row r="7" spans="1:8" ht="15" customHeight="1">
      <c r="A7" s="859" t="s">
        <v>913</v>
      </c>
      <c r="B7" s="859"/>
      <c r="C7" s="859"/>
      <c r="D7" s="859"/>
      <c r="E7" s="859"/>
      <c r="F7" s="859"/>
      <c r="G7" s="859"/>
      <c r="H7" s="859"/>
    </row>
    <row r="8" spans="1:8" ht="2.4500000000000002" customHeight="1">
      <c r="A8" s="372"/>
      <c r="B8" s="860"/>
      <c r="C8" s="860"/>
      <c r="D8" s="860"/>
      <c r="E8" s="860"/>
      <c r="F8" s="860"/>
      <c r="G8" s="860"/>
      <c r="H8" s="372"/>
    </row>
    <row r="9" spans="1:8" ht="15" customHeight="1">
      <c r="A9" s="373" t="s">
        <v>557</v>
      </c>
      <c r="B9" s="855"/>
      <c r="C9" s="855"/>
      <c r="D9" s="855"/>
      <c r="E9" s="855"/>
      <c r="F9" s="855"/>
      <c r="G9" s="855"/>
      <c r="H9" s="374">
        <v>1</v>
      </c>
    </row>
    <row r="10" spans="1:8" ht="15" customHeight="1">
      <c r="A10" s="853" t="s">
        <v>26</v>
      </c>
      <c r="B10" s="848" t="s">
        <v>329</v>
      </c>
      <c r="C10" s="848"/>
      <c r="D10" s="848" t="s">
        <v>24</v>
      </c>
      <c r="E10" s="848"/>
      <c r="F10" s="848"/>
      <c r="G10" s="848"/>
      <c r="H10" s="375" t="s">
        <v>558</v>
      </c>
    </row>
    <row r="11" spans="1:8" ht="15" customHeight="1">
      <c r="A11" s="853"/>
      <c r="B11" s="848"/>
      <c r="C11" s="848"/>
      <c r="D11" s="852" t="s">
        <v>31</v>
      </c>
      <c r="E11" s="852"/>
      <c r="F11" s="852"/>
      <c r="G11" s="852"/>
      <c r="H11" s="375" t="s">
        <v>559</v>
      </c>
    </row>
    <row r="12" spans="1:8" ht="15" customHeight="1">
      <c r="A12" s="853"/>
      <c r="B12" s="852" t="s">
        <v>32</v>
      </c>
      <c r="C12" s="852"/>
      <c r="D12" s="856" t="s">
        <v>33</v>
      </c>
      <c r="E12" s="856"/>
      <c r="F12" s="856"/>
      <c r="G12" s="856"/>
      <c r="H12" s="376" t="s">
        <v>560</v>
      </c>
    </row>
    <row r="13" spans="1:8" ht="15" customHeight="1">
      <c r="A13" s="377" t="s">
        <v>561</v>
      </c>
      <c r="B13" s="850"/>
      <c r="C13" s="850"/>
      <c r="D13" s="850"/>
      <c r="E13" s="850"/>
      <c r="F13" s="850"/>
      <c r="G13" s="850"/>
      <c r="H13" s="378">
        <f>+B13-D13</f>
        <v>0</v>
      </c>
    </row>
    <row r="14" spans="1:8" ht="15" customHeight="1">
      <c r="A14" s="846"/>
      <c r="B14" s="846"/>
      <c r="C14" s="846"/>
      <c r="D14" s="846"/>
      <c r="E14" s="846"/>
      <c r="F14" s="846"/>
      <c r="G14" s="846"/>
      <c r="H14" s="846"/>
    </row>
    <row r="15" spans="1:8" ht="15" customHeight="1">
      <c r="A15" s="853" t="s">
        <v>562</v>
      </c>
      <c r="B15" s="848" t="s">
        <v>350</v>
      </c>
      <c r="C15" s="848"/>
      <c r="D15" s="848" t="s">
        <v>563</v>
      </c>
      <c r="E15" s="848"/>
      <c r="F15" s="848"/>
      <c r="G15" s="848"/>
      <c r="H15" s="854" t="s">
        <v>564</v>
      </c>
    </row>
    <row r="16" spans="1:8" ht="7.5" customHeight="1">
      <c r="A16" s="853"/>
      <c r="B16" s="848"/>
      <c r="C16" s="848"/>
      <c r="D16" s="852" t="s">
        <v>31</v>
      </c>
      <c r="E16" s="852"/>
      <c r="F16" s="852"/>
      <c r="G16" s="852"/>
      <c r="H16" s="854"/>
    </row>
    <row r="17" spans="1:8" ht="7.5" customHeight="1">
      <c r="A17" s="853"/>
      <c r="B17" s="848"/>
      <c r="C17" s="848"/>
      <c r="D17" s="852"/>
      <c r="E17" s="852"/>
      <c r="F17" s="852"/>
      <c r="G17" s="852"/>
      <c r="H17" s="854"/>
    </row>
    <row r="18" spans="1:8" ht="15" customHeight="1">
      <c r="A18" s="853"/>
      <c r="B18" s="848"/>
      <c r="C18" s="848"/>
      <c r="D18" s="848" t="s">
        <v>565</v>
      </c>
      <c r="E18" s="848"/>
      <c r="F18" s="848" t="s">
        <v>566</v>
      </c>
      <c r="G18" s="848"/>
      <c r="H18" s="854"/>
    </row>
    <row r="19" spans="1:8" ht="15" customHeight="1">
      <c r="A19" s="853"/>
      <c r="B19" s="852" t="s">
        <v>112</v>
      </c>
      <c r="C19" s="852"/>
      <c r="D19" s="852" t="s">
        <v>113</v>
      </c>
      <c r="E19" s="852"/>
      <c r="F19" s="852" t="s">
        <v>567</v>
      </c>
      <c r="G19" s="852"/>
      <c r="H19" s="379" t="s">
        <v>568</v>
      </c>
    </row>
    <row r="20" spans="1:8" ht="15" customHeight="1">
      <c r="A20" s="377" t="s">
        <v>569</v>
      </c>
      <c r="B20" s="850"/>
      <c r="C20" s="850"/>
      <c r="D20" s="850"/>
      <c r="E20" s="850"/>
      <c r="F20" s="850"/>
      <c r="G20" s="850"/>
      <c r="H20" s="380">
        <f>B20-(D20+F20)</f>
        <v>0</v>
      </c>
    </row>
    <row r="21" spans="1:8" ht="15" customHeight="1">
      <c r="A21" s="377" t="s">
        <v>570</v>
      </c>
      <c r="B21" s="850"/>
      <c r="C21" s="850"/>
      <c r="D21" s="850"/>
      <c r="E21" s="850"/>
      <c r="F21" s="850"/>
      <c r="G21" s="850"/>
      <c r="H21" s="380">
        <f>B21-(D21+F21)</f>
        <v>0</v>
      </c>
    </row>
    <row r="22" spans="1:8" ht="7.5" customHeight="1">
      <c r="A22" s="851" t="s">
        <v>571</v>
      </c>
      <c r="B22" s="850"/>
      <c r="C22" s="850"/>
      <c r="D22" s="850"/>
      <c r="E22" s="850"/>
      <c r="F22" s="850"/>
      <c r="G22" s="850"/>
      <c r="H22" s="845">
        <f>+B22-(D22+F22)</f>
        <v>0</v>
      </c>
    </row>
    <row r="23" spans="1:8" ht="7.5" customHeight="1">
      <c r="A23" s="851"/>
      <c r="B23" s="850"/>
      <c r="C23" s="850"/>
      <c r="D23" s="850"/>
      <c r="E23" s="850"/>
      <c r="F23" s="850"/>
      <c r="G23" s="850"/>
      <c r="H23" s="845"/>
    </row>
    <row r="24" spans="1:8" ht="15" customHeight="1">
      <c r="A24" s="377" t="s">
        <v>572</v>
      </c>
      <c r="B24" s="841">
        <f>SUM(B20:B22)</f>
        <v>0</v>
      </c>
      <c r="C24" s="841"/>
      <c r="D24" s="841">
        <f>SUM(D20:D22)</f>
        <v>0</v>
      </c>
      <c r="E24" s="841"/>
      <c r="F24" s="841">
        <f>SUM(F20:F22)</f>
        <v>0</v>
      </c>
      <c r="G24" s="841"/>
      <c r="H24" s="380">
        <f>SUM(H20:H22)</f>
        <v>0</v>
      </c>
    </row>
    <row r="25" spans="1:8" ht="2.4500000000000002" customHeight="1">
      <c r="A25" s="846"/>
      <c r="B25" s="846"/>
      <c r="C25" s="846"/>
      <c r="D25" s="846"/>
      <c r="E25" s="846"/>
      <c r="F25" s="846"/>
      <c r="G25" s="846"/>
      <c r="H25" s="846"/>
    </row>
    <row r="26" spans="1:8" ht="8.25" customHeight="1">
      <c r="A26" s="847" t="s">
        <v>573</v>
      </c>
      <c r="B26" s="848" t="s">
        <v>574</v>
      </c>
      <c r="C26" s="848"/>
      <c r="D26" s="848" t="s">
        <v>575</v>
      </c>
      <c r="E26" s="848"/>
      <c r="F26" s="848"/>
      <c r="G26" s="848"/>
      <c r="H26" s="849" t="s">
        <v>576</v>
      </c>
    </row>
    <row r="27" spans="1:8" ht="8.25" customHeight="1">
      <c r="A27" s="847"/>
      <c r="B27" s="848"/>
      <c r="C27" s="848"/>
      <c r="D27" s="848"/>
      <c r="E27" s="848"/>
      <c r="F27" s="848"/>
      <c r="G27" s="848"/>
      <c r="H27" s="849"/>
    </row>
    <row r="28" spans="1:8" ht="15" customHeight="1">
      <c r="A28" s="847"/>
      <c r="B28" s="841">
        <f>+B13-B24</f>
        <v>0</v>
      </c>
      <c r="C28" s="841"/>
      <c r="D28" s="841">
        <f>+D13-(D24+F24)</f>
        <v>0</v>
      </c>
      <c r="E28" s="841"/>
      <c r="F28" s="841"/>
      <c r="G28" s="841"/>
      <c r="H28" s="378">
        <f>+H13-H24</f>
        <v>0</v>
      </c>
    </row>
    <row r="29" spans="1:8" ht="15" customHeight="1">
      <c r="A29" s="842" t="s">
        <v>139</v>
      </c>
      <c r="B29" s="842"/>
      <c r="C29" s="842"/>
      <c r="D29" s="842"/>
      <c r="E29" s="842"/>
      <c r="F29" s="842"/>
      <c r="G29" s="842"/>
      <c r="H29" s="842"/>
    </row>
    <row r="30" spans="1:8" ht="15" customHeight="1">
      <c r="A30" s="843" t="s">
        <v>577</v>
      </c>
      <c r="B30" s="843"/>
      <c r="C30" s="843"/>
      <c r="D30" s="843"/>
      <c r="E30" s="843"/>
      <c r="F30" s="843"/>
      <c r="G30" s="843"/>
      <c r="H30" s="843"/>
    </row>
    <row r="31" spans="1:8" ht="15" customHeight="1">
      <c r="A31" s="844" t="s">
        <v>578</v>
      </c>
      <c r="B31" s="844"/>
      <c r="C31" s="844"/>
      <c r="D31" s="844"/>
      <c r="E31" s="844"/>
      <c r="F31" s="844"/>
      <c r="G31" s="844"/>
      <c r="H31" s="844"/>
    </row>
    <row r="32" spans="1:8" ht="15" customHeight="1">
      <c r="A32" s="844" t="s">
        <v>579</v>
      </c>
      <c r="B32" s="844"/>
      <c r="C32" s="844"/>
      <c r="D32" s="844"/>
      <c r="E32" s="844"/>
      <c r="F32" s="844"/>
      <c r="G32" s="844"/>
      <c r="H32" s="844"/>
    </row>
    <row r="33" spans="1:8" ht="15" customHeight="1">
      <c r="A33" s="840" t="s">
        <v>580</v>
      </c>
      <c r="B33" s="840"/>
      <c r="C33" s="840"/>
      <c r="D33" s="840"/>
      <c r="E33" s="840"/>
      <c r="F33" s="840"/>
      <c r="G33" s="840"/>
      <c r="H33" s="840"/>
    </row>
    <row r="34" spans="1:8" ht="15" customHeight="1">
      <c r="A34" s="840" t="s">
        <v>581</v>
      </c>
      <c r="B34" s="840"/>
      <c r="C34" s="840"/>
      <c r="D34" s="840"/>
      <c r="E34" s="840"/>
      <c r="F34" s="840"/>
      <c r="G34" s="840"/>
      <c r="H34" s="840"/>
    </row>
  </sheetData>
  <sheetProtection password="DA51" sheet="1" formatColumns="0" formatRows="0" selectLockedCells="1"/>
  <mergeCells count="60">
    <mergeCell ref="A1:H1"/>
    <mergeCell ref="A2:B2"/>
    <mergeCell ref="C2:D2"/>
    <mergeCell ref="E2:F2"/>
    <mergeCell ref="G2:H2"/>
    <mergeCell ref="A3:H3"/>
    <mergeCell ref="A4:H4"/>
    <mergeCell ref="A5:H5"/>
    <mergeCell ref="A6:H6"/>
    <mergeCell ref="A7:H7"/>
    <mergeCell ref="B8:C8"/>
    <mergeCell ref="D8:G8"/>
    <mergeCell ref="B9:C9"/>
    <mergeCell ref="D9:G9"/>
    <mergeCell ref="A10:A12"/>
    <mergeCell ref="B10:C11"/>
    <mergeCell ref="D10:G10"/>
    <mergeCell ref="D11:G11"/>
    <mergeCell ref="B12:C12"/>
    <mergeCell ref="D12:G12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3"/>
    <mergeCell ref="B22:C23"/>
    <mergeCell ref="D22:E23"/>
    <mergeCell ref="F22:G2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34:H34"/>
    <mergeCell ref="D28:G28"/>
    <mergeCell ref="A29:H29"/>
    <mergeCell ref="A30:H30"/>
    <mergeCell ref="A31:H31"/>
    <mergeCell ref="A32:H32"/>
    <mergeCell ref="A33:H33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1" t="s">
        <v>582</v>
      </c>
      <c r="B1" s="382"/>
      <c r="C1" s="382"/>
      <c r="D1" s="382"/>
      <c r="E1" s="382"/>
    </row>
    <row r="2" spans="1:5" ht="2.4500000000000002" customHeight="1">
      <c r="A2" s="382"/>
      <c r="B2" s="382"/>
      <c r="C2" s="382"/>
      <c r="D2" s="382"/>
      <c r="E2" s="382"/>
    </row>
    <row r="3" spans="1:5">
      <c r="A3" s="864" t="s">
        <v>911</v>
      </c>
      <c r="B3" s="864"/>
      <c r="C3" s="864"/>
      <c r="D3" s="864"/>
      <c r="E3" s="864"/>
    </row>
    <row r="4" spans="1:5">
      <c r="A4" s="865" t="s">
        <v>0</v>
      </c>
      <c r="B4" s="865"/>
      <c r="C4" s="865"/>
      <c r="D4" s="865"/>
      <c r="E4" s="865"/>
    </row>
    <row r="5" spans="1:5">
      <c r="A5" s="866" t="s">
        <v>583</v>
      </c>
      <c r="B5" s="866"/>
      <c r="C5" s="866"/>
      <c r="D5" s="866"/>
      <c r="E5" s="866"/>
    </row>
    <row r="6" spans="1:5">
      <c r="A6" s="865" t="s">
        <v>210</v>
      </c>
      <c r="B6" s="865"/>
      <c r="C6" s="865"/>
      <c r="D6" s="865"/>
      <c r="E6" s="865"/>
    </row>
    <row r="7" spans="1:5">
      <c r="A7" s="864" t="s">
        <v>913</v>
      </c>
      <c r="B7" s="864"/>
      <c r="C7" s="864"/>
      <c r="D7" s="864"/>
      <c r="E7" s="864"/>
    </row>
    <row r="8" spans="1:5" ht="2.4500000000000002" customHeight="1">
      <c r="A8" s="382"/>
      <c r="B8" s="382"/>
      <c r="C8" s="382"/>
      <c r="D8" s="382"/>
      <c r="E8" s="382"/>
    </row>
    <row r="9" spans="1:5">
      <c r="A9" s="867" t="s">
        <v>584</v>
      </c>
      <c r="B9" s="867"/>
      <c r="C9" s="867"/>
      <c r="D9" s="867"/>
      <c r="E9" s="383">
        <v>1</v>
      </c>
    </row>
    <row r="10" spans="1:5">
      <c r="A10" s="861" t="s">
        <v>585</v>
      </c>
      <c r="B10" s="385" t="s">
        <v>586</v>
      </c>
      <c r="C10" s="385" t="s">
        <v>110</v>
      </c>
      <c r="D10" s="385" t="s">
        <v>587</v>
      </c>
      <c r="E10" s="386" t="s">
        <v>588</v>
      </c>
    </row>
    <row r="11" spans="1:5">
      <c r="A11" s="861"/>
      <c r="B11" s="387" t="s">
        <v>589</v>
      </c>
      <c r="C11" s="387" t="s">
        <v>589</v>
      </c>
      <c r="D11" s="387" t="s">
        <v>590</v>
      </c>
      <c r="E11" s="388" t="s">
        <v>591</v>
      </c>
    </row>
    <row r="12" spans="1:5">
      <c r="A12" s="861"/>
      <c r="B12" s="389" t="s">
        <v>32</v>
      </c>
      <c r="C12" s="389" t="s">
        <v>33</v>
      </c>
      <c r="D12" s="389" t="s">
        <v>592</v>
      </c>
      <c r="E12" s="390" t="s">
        <v>593</v>
      </c>
    </row>
    <row r="13" spans="1:5" ht="12.95" customHeight="1">
      <c r="A13" s="391">
        <v>2012</v>
      </c>
      <c r="B13" s="392"/>
      <c r="C13" s="392"/>
      <c r="D13" s="393">
        <f t="shared" ref="D13:D76" si="0">+B13-C13</f>
        <v>0</v>
      </c>
      <c r="E13" s="394"/>
    </row>
    <row r="14" spans="1:5" ht="12.95" customHeight="1">
      <c r="A14" s="395">
        <f t="shared" ref="A14:A77" si="1">+A13+1</f>
        <v>2013</v>
      </c>
      <c r="B14" s="396"/>
      <c r="C14" s="396"/>
      <c r="D14" s="397">
        <f t="shared" si="0"/>
        <v>0</v>
      </c>
      <c r="E14" s="398">
        <f t="shared" ref="E14:E77" si="2">+E13+D14</f>
        <v>0</v>
      </c>
    </row>
    <row r="15" spans="1:5" ht="12.95" customHeight="1">
      <c r="A15" s="395">
        <f t="shared" si="1"/>
        <v>2014</v>
      </c>
      <c r="B15" s="396"/>
      <c r="C15" s="396"/>
      <c r="D15" s="397">
        <f t="shared" si="0"/>
        <v>0</v>
      </c>
      <c r="E15" s="398">
        <f t="shared" si="2"/>
        <v>0</v>
      </c>
    </row>
    <row r="16" spans="1:5" ht="12.95" customHeight="1">
      <c r="A16" s="395">
        <f t="shared" si="1"/>
        <v>2015</v>
      </c>
      <c r="B16" s="396"/>
      <c r="C16" s="396"/>
      <c r="D16" s="397">
        <f t="shared" si="0"/>
        <v>0</v>
      </c>
      <c r="E16" s="398">
        <f t="shared" si="2"/>
        <v>0</v>
      </c>
    </row>
    <row r="17" spans="1:5" ht="12.95" customHeight="1">
      <c r="A17" s="395">
        <f t="shared" si="1"/>
        <v>2016</v>
      </c>
      <c r="B17" s="396"/>
      <c r="C17" s="396"/>
      <c r="D17" s="397">
        <f t="shared" si="0"/>
        <v>0</v>
      </c>
      <c r="E17" s="398">
        <f t="shared" si="2"/>
        <v>0</v>
      </c>
    </row>
    <row r="18" spans="1:5" ht="12.95" customHeight="1">
      <c r="A18" s="395">
        <f t="shared" si="1"/>
        <v>2017</v>
      </c>
      <c r="B18" s="396"/>
      <c r="C18" s="396"/>
      <c r="D18" s="397">
        <f t="shared" si="0"/>
        <v>0</v>
      </c>
      <c r="E18" s="398">
        <f t="shared" si="2"/>
        <v>0</v>
      </c>
    </row>
    <row r="19" spans="1:5" ht="12.95" customHeight="1">
      <c r="A19" s="395">
        <f t="shared" si="1"/>
        <v>2018</v>
      </c>
      <c r="B19" s="396"/>
      <c r="C19" s="396"/>
      <c r="D19" s="397">
        <f t="shared" si="0"/>
        <v>0</v>
      </c>
      <c r="E19" s="398">
        <f t="shared" si="2"/>
        <v>0</v>
      </c>
    </row>
    <row r="20" spans="1:5" ht="12.95" customHeight="1">
      <c r="A20" s="395">
        <f t="shared" si="1"/>
        <v>2019</v>
      </c>
      <c r="B20" s="396"/>
      <c r="C20" s="396"/>
      <c r="D20" s="397">
        <f t="shared" si="0"/>
        <v>0</v>
      </c>
      <c r="E20" s="398">
        <f t="shared" si="2"/>
        <v>0</v>
      </c>
    </row>
    <row r="21" spans="1:5" ht="12.95" customHeight="1">
      <c r="A21" s="395">
        <f t="shared" si="1"/>
        <v>2020</v>
      </c>
      <c r="B21" s="396"/>
      <c r="C21" s="396"/>
      <c r="D21" s="397">
        <f t="shared" si="0"/>
        <v>0</v>
      </c>
      <c r="E21" s="398">
        <f t="shared" si="2"/>
        <v>0</v>
      </c>
    </row>
    <row r="22" spans="1:5" ht="12.95" customHeight="1">
      <c r="A22" s="395">
        <f t="shared" si="1"/>
        <v>2021</v>
      </c>
      <c r="B22" s="396"/>
      <c r="C22" s="396"/>
      <c r="D22" s="397">
        <f t="shared" si="0"/>
        <v>0</v>
      </c>
      <c r="E22" s="398">
        <f t="shared" si="2"/>
        <v>0</v>
      </c>
    </row>
    <row r="23" spans="1:5" ht="12.95" customHeight="1">
      <c r="A23" s="395">
        <f t="shared" si="1"/>
        <v>2022</v>
      </c>
      <c r="B23" s="396"/>
      <c r="C23" s="396"/>
      <c r="D23" s="397">
        <f t="shared" si="0"/>
        <v>0</v>
      </c>
      <c r="E23" s="398">
        <f t="shared" si="2"/>
        <v>0</v>
      </c>
    </row>
    <row r="24" spans="1:5" ht="12.95" customHeight="1">
      <c r="A24" s="395">
        <f t="shared" si="1"/>
        <v>2023</v>
      </c>
      <c r="B24" s="396"/>
      <c r="C24" s="396"/>
      <c r="D24" s="397">
        <f t="shared" si="0"/>
        <v>0</v>
      </c>
      <c r="E24" s="398">
        <f t="shared" si="2"/>
        <v>0</v>
      </c>
    </row>
    <row r="25" spans="1:5" ht="12.95" customHeight="1">
      <c r="A25" s="395">
        <f t="shared" si="1"/>
        <v>2024</v>
      </c>
      <c r="B25" s="396"/>
      <c r="C25" s="396"/>
      <c r="D25" s="397">
        <f t="shared" si="0"/>
        <v>0</v>
      </c>
      <c r="E25" s="398">
        <f t="shared" si="2"/>
        <v>0</v>
      </c>
    </row>
    <row r="26" spans="1:5" ht="12.95" customHeight="1">
      <c r="A26" s="395">
        <f t="shared" si="1"/>
        <v>2025</v>
      </c>
      <c r="B26" s="396"/>
      <c r="C26" s="396"/>
      <c r="D26" s="397">
        <f t="shared" si="0"/>
        <v>0</v>
      </c>
      <c r="E26" s="398">
        <f t="shared" si="2"/>
        <v>0</v>
      </c>
    </row>
    <row r="27" spans="1:5" ht="12.95" customHeight="1">
      <c r="A27" s="395">
        <f t="shared" si="1"/>
        <v>2026</v>
      </c>
      <c r="B27" s="396"/>
      <c r="C27" s="396"/>
      <c r="D27" s="397">
        <f t="shared" si="0"/>
        <v>0</v>
      </c>
      <c r="E27" s="398">
        <f t="shared" si="2"/>
        <v>0</v>
      </c>
    </row>
    <row r="28" spans="1:5" ht="12.95" customHeight="1">
      <c r="A28" s="395">
        <f t="shared" si="1"/>
        <v>2027</v>
      </c>
      <c r="B28" s="396"/>
      <c r="C28" s="396"/>
      <c r="D28" s="397">
        <f t="shared" si="0"/>
        <v>0</v>
      </c>
      <c r="E28" s="398">
        <f t="shared" si="2"/>
        <v>0</v>
      </c>
    </row>
    <row r="29" spans="1:5" ht="12.95" customHeight="1">
      <c r="A29" s="395">
        <f t="shared" si="1"/>
        <v>2028</v>
      </c>
      <c r="B29" s="396"/>
      <c r="C29" s="396"/>
      <c r="D29" s="397">
        <f t="shared" si="0"/>
        <v>0</v>
      </c>
      <c r="E29" s="398">
        <f t="shared" si="2"/>
        <v>0</v>
      </c>
    </row>
    <row r="30" spans="1:5" ht="12.95" customHeight="1">
      <c r="A30" s="395">
        <f t="shared" si="1"/>
        <v>2029</v>
      </c>
      <c r="B30" s="396"/>
      <c r="C30" s="396"/>
      <c r="D30" s="397">
        <f t="shared" si="0"/>
        <v>0</v>
      </c>
      <c r="E30" s="398">
        <f t="shared" si="2"/>
        <v>0</v>
      </c>
    </row>
    <row r="31" spans="1:5" ht="12.95" customHeight="1">
      <c r="A31" s="395">
        <f t="shared" si="1"/>
        <v>2030</v>
      </c>
      <c r="B31" s="396"/>
      <c r="C31" s="396"/>
      <c r="D31" s="397">
        <f t="shared" si="0"/>
        <v>0</v>
      </c>
      <c r="E31" s="398">
        <f t="shared" si="2"/>
        <v>0</v>
      </c>
    </row>
    <row r="32" spans="1:5" ht="12.95" customHeight="1">
      <c r="A32" s="395">
        <f t="shared" si="1"/>
        <v>2031</v>
      </c>
      <c r="B32" s="396"/>
      <c r="C32" s="396"/>
      <c r="D32" s="397">
        <f t="shared" si="0"/>
        <v>0</v>
      </c>
      <c r="E32" s="398">
        <f t="shared" si="2"/>
        <v>0</v>
      </c>
    </row>
    <row r="33" spans="1:5" ht="12.95" customHeight="1">
      <c r="A33" s="395">
        <f t="shared" si="1"/>
        <v>2032</v>
      </c>
      <c r="B33" s="396"/>
      <c r="C33" s="396"/>
      <c r="D33" s="397">
        <f t="shared" si="0"/>
        <v>0</v>
      </c>
      <c r="E33" s="398">
        <f t="shared" si="2"/>
        <v>0</v>
      </c>
    </row>
    <row r="34" spans="1:5" ht="12.95" customHeight="1">
      <c r="A34" s="395">
        <f t="shared" si="1"/>
        <v>2033</v>
      </c>
      <c r="B34" s="396"/>
      <c r="C34" s="396"/>
      <c r="D34" s="397">
        <f t="shared" si="0"/>
        <v>0</v>
      </c>
      <c r="E34" s="398">
        <f t="shared" si="2"/>
        <v>0</v>
      </c>
    </row>
    <row r="35" spans="1:5" ht="12.95" customHeight="1">
      <c r="A35" s="395">
        <f t="shared" si="1"/>
        <v>2034</v>
      </c>
      <c r="B35" s="396"/>
      <c r="C35" s="396"/>
      <c r="D35" s="397">
        <f t="shared" si="0"/>
        <v>0</v>
      </c>
      <c r="E35" s="398">
        <f t="shared" si="2"/>
        <v>0</v>
      </c>
    </row>
    <row r="36" spans="1:5" ht="12.95" customHeight="1">
      <c r="A36" s="395">
        <f t="shared" si="1"/>
        <v>2035</v>
      </c>
      <c r="B36" s="396"/>
      <c r="C36" s="396"/>
      <c r="D36" s="397">
        <f t="shared" si="0"/>
        <v>0</v>
      </c>
      <c r="E36" s="398">
        <f t="shared" si="2"/>
        <v>0</v>
      </c>
    </row>
    <row r="37" spans="1:5" ht="12.95" customHeight="1">
      <c r="A37" s="395">
        <f t="shared" si="1"/>
        <v>2036</v>
      </c>
      <c r="B37" s="396"/>
      <c r="C37" s="396"/>
      <c r="D37" s="397">
        <f t="shared" si="0"/>
        <v>0</v>
      </c>
      <c r="E37" s="398">
        <f t="shared" si="2"/>
        <v>0</v>
      </c>
    </row>
    <row r="38" spans="1:5" ht="12.95" customHeight="1">
      <c r="A38" s="395">
        <f t="shared" si="1"/>
        <v>2037</v>
      </c>
      <c r="B38" s="396"/>
      <c r="C38" s="396"/>
      <c r="D38" s="397">
        <f t="shared" si="0"/>
        <v>0</v>
      </c>
      <c r="E38" s="398">
        <f t="shared" si="2"/>
        <v>0</v>
      </c>
    </row>
    <row r="39" spans="1:5" ht="12.95" customHeight="1">
      <c r="A39" s="395">
        <f t="shared" si="1"/>
        <v>2038</v>
      </c>
      <c r="B39" s="396"/>
      <c r="C39" s="396"/>
      <c r="D39" s="397">
        <f t="shared" si="0"/>
        <v>0</v>
      </c>
      <c r="E39" s="398">
        <f t="shared" si="2"/>
        <v>0</v>
      </c>
    </row>
    <row r="40" spans="1:5" ht="12.95" customHeight="1">
      <c r="A40" s="395">
        <f t="shared" si="1"/>
        <v>2039</v>
      </c>
      <c r="B40" s="396"/>
      <c r="C40" s="396"/>
      <c r="D40" s="397">
        <f t="shared" si="0"/>
        <v>0</v>
      </c>
      <c r="E40" s="398">
        <f t="shared" si="2"/>
        <v>0</v>
      </c>
    </row>
    <row r="41" spans="1:5" ht="12.95" customHeight="1">
      <c r="A41" s="395">
        <f t="shared" si="1"/>
        <v>2040</v>
      </c>
      <c r="B41" s="396"/>
      <c r="C41" s="396"/>
      <c r="D41" s="397">
        <f t="shared" si="0"/>
        <v>0</v>
      </c>
      <c r="E41" s="398">
        <f t="shared" si="2"/>
        <v>0</v>
      </c>
    </row>
    <row r="42" spans="1:5" ht="12.95" customHeight="1">
      <c r="A42" s="395">
        <f t="shared" si="1"/>
        <v>2041</v>
      </c>
      <c r="B42" s="396"/>
      <c r="C42" s="396"/>
      <c r="D42" s="397">
        <f t="shared" si="0"/>
        <v>0</v>
      </c>
      <c r="E42" s="398">
        <f t="shared" si="2"/>
        <v>0</v>
      </c>
    </row>
    <row r="43" spans="1:5" ht="12.95" customHeight="1">
      <c r="A43" s="395">
        <f t="shared" si="1"/>
        <v>2042</v>
      </c>
      <c r="B43" s="396"/>
      <c r="C43" s="396"/>
      <c r="D43" s="397">
        <f t="shared" si="0"/>
        <v>0</v>
      </c>
      <c r="E43" s="398">
        <f t="shared" si="2"/>
        <v>0</v>
      </c>
    </row>
    <row r="44" spans="1:5" ht="12.95" customHeight="1">
      <c r="A44" s="395">
        <f t="shared" si="1"/>
        <v>2043</v>
      </c>
      <c r="B44" s="396"/>
      <c r="C44" s="396"/>
      <c r="D44" s="397">
        <f t="shared" si="0"/>
        <v>0</v>
      </c>
      <c r="E44" s="398">
        <f t="shared" si="2"/>
        <v>0</v>
      </c>
    </row>
    <row r="45" spans="1:5" ht="12.95" customHeight="1">
      <c r="A45" s="395">
        <f t="shared" si="1"/>
        <v>2044</v>
      </c>
      <c r="B45" s="396"/>
      <c r="C45" s="396"/>
      <c r="D45" s="397">
        <f t="shared" si="0"/>
        <v>0</v>
      </c>
      <c r="E45" s="398">
        <f t="shared" si="2"/>
        <v>0</v>
      </c>
    </row>
    <row r="46" spans="1:5" ht="12.95" customHeight="1">
      <c r="A46" s="395">
        <f t="shared" si="1"/>
        <v>2045</v>
      </c>
      <c r="B46" s="396"/>
      <c r="C46" s="396"/>
      <c r="D46" s="397">
        <f t="shared" si="0"/>
        <v>0</v>
      </c>
      <c r="E46" s="398">
        <f t="shared" si="2"/>
        <v>0</v>
      </c>
    </row>
    <row r="47" spans="1:5" ht="12.95" customHeight="1">
      <c r="A47" s="395">
        <f t="shared" si="1"/>
        <v>2046</v>
      </c>
      <c r="B47" s="396"/>
      <c r="C47" s="396"/>
      <c r="D47" s="397">
        <f t="shared" si="0"/>
        <v>0</v>
      </c>
      <c r="E47" s="398">
        <f t="shared" si="2"/>
        <v>0</v>
      </c>
    </row>
    <row r="48" spans="1:5" ht="12.95" customHeight="1">
      <c r="A48" s="395">
        <f t="shared" si="1"/>
        <v>2047</v>
      </c>
      <c r="B48" s="396"/>
      <c r="C48" s="396"/>
      <c r="D48" s="397">
        <f t="shared" si="0"/>
        <v>0</v>
      </c>
      <c r="E48" s="398">
        <f t="shared" si="2"/>
        <v>0</v>
      </c>
    </row>
    <row r="49" spans="1:5" ht="12.95" customHeight="1">
      <c r="A49" s="395">
        <f t="shared" si="1"/>
        <v>2048</v>
      </c>
      <c r="B49" s="396"/>
      <c r="C49" s="396"/>
      <c r="D49" s="397">
        <f t="shared" si="0"/>
        <v>0</v>
      </c>
      <c r="E49" s="398">
        <f t="shared" si="2"/>
        <v>0</v>
      </c>
    </row>
    <row r="50" spans="1:5" ht="12.95" customHeight="1">
      <c r="A50" s="395">
        <f t="shared" si="1"/>
        <v>2049</v>
      </c>
      <c r="B50" s="396"/>
      <c r="C50" s="396"/>
      <c r="D50" s="397">
        <f t="shared" si="0"/>
        <v>0</v>
      </c>
      <c r="E50" s="398">
        <f t="shared" si="2"/>
        <v>0</v>
      </c>
    </row>
    <row r="51" spans="1:5" ht="12.95" customHeight="1">
      <c r="A51" s="395">
        <f t="shared" si="1"/>
        <v>2050</v>
      </c>
      <c r="B51" s="396"/>
      <c r="C51" s="396"/>
      <c r="D51" s="397">
        <f t="shared" si="0"/>
        <v>0</v>
      </c>
      <c r="E51" s="398">
        <f t="shared" si="2"/>
        <v>0</v>
      </c>
    </row>
    <row r="52" spans="1:5" ht="12.95" customHeight="1">
      <c r="A52" s="395">
        <f t="shared" si="1"/>
        <v>2051</v>
      </c>
      <c r="B52" s="396"/>
      <c r="C52" s="396"/>
      <c r="D52" s="397">
        <f t="shared" si="0"/>
        <v>0</v>
      </c>
      <c r="E52" s="398">
        <f t="shared" si="2"/>
        <v>0</v>
      </c>
    </row>
    <row r="53" spans="1:5" ht="12.95" customHeight="1">
      <c r="A53" s="395">
        <f t="shared" si="1"/>
        <v>2052</v>
      </c>
      <c r="B53" s="396"/>
      <c r="C53" s="396"/>
      <c r="D53" s="397">
        <f t="shared" si="0"/>
        <v>0</v>
      </c>
      <c r="E53" s="398">
        <f t="shared" si="2"/>
        <v>0</v>
      </c>
    </row>
    <row r="54" spans="1:5" ht="12.95" customHeight="1">
      <c r="A54" s="395">
        <f t="shared" si="1"/>
        <v>2053</v>
      </c>
      <c r="B54" s="396"/>
      <c r="C54" s="396"/>
      <c r="D54" s="397">
        <f t="shared" si="0"/>
        <v>0</v>
      </c>
      <c r="E54" s="398">
        <f t="shared" si="2"/>
        <v>0</v>
      </c>
    </row>
    <row r="55" spans="1:5" ht="12.95" customHeight="1">
      <c r="A55" s="395">
        <f t="shared" si="1"/>
        <v>2054</v>
      </c>
      <c r="B55" s="396"/>
      <c r="C55" s="396"/>
      <c r="D55" s="397">
        <f t="shared" si="0"/>
        <v>0</v>
      </c>
      <c r="E55" s="398">
        <f t="shared" si="2"/>
        <v>0</v>
      </c>
    </row>
    <row r="56" spans="1:5" ht="12.95" customHeight="1">
      <c r="A56" s="395">
        <f t="shared" si="1"/>
        <v>2055</v>
      </c>
      <c r="B56" s="396"/>
      <c r="C56" s="396"/>
      <c r="D56" s="397">
        <f t="shared" si="0"/>
        <v>0</v>
      </c>
      <c r="E56" s="398">
        <f t="shared" si="2"/>
        <v>0</v>
      </c>
    </row>
    <row r="57" spans="1:5" ht="12.95" customHeight="1">
      <c r="A57" s="395">
        <f t="shared" si="1"/>
        <v>2056</v>
      </c>
      <c r="B57" s="396"/>
      <c r="C57" s="396"/>
      <c r="D57" s="397">
        <f t="shared" si="0"/>
        <v>0</v>
      </c>
      <c r="E57" s="398">
        <f t="shared" si="2"/>
        <v>0</v>
      </c>
    </row>
    <row r="58" spans="1:5" ht="12.95" customHeight="1">
      <c r="A58" s="395">
        <f t="shared" si="1"/>
        <v>2057</v>
      </c>
      <c r="B58" s="396"/>
      <c r="C58" s="396"/>
      <c r="D58" s="397">
        <f t="shared" si="0"/>
        <v>0</v>
      </c>
      <c r="E58" s="398">
        <f t="shared" si="2"/>
        <v>0</v>
      </c>
    </row>
    <row r="59" spans="1:5" ht="12.95" customHeight="1">
      <c r="A59" s="395">
        <f t="shared" si="1"/>
        <v>2058</v>
      </c>
      <c r="B59" s="396"/>
      <c r="C59" s="396"/>
      <c r="D59" s="397">
        <f t="shared" si="0"/>
        <v>0</v>
      </c>
      <c r="E59" s="398">
        <f t="shared" si="2"/>
        <v>0</v>
      </c>
    </row>
    <row r="60" spans="1:5" ht="12.95" customHeight="1">
      <c r="A60" s="395">
        <f t="shared" si="1"/>
        <v>2059</v>
      </c>
      <c r="B60" s="396"/>
      <c r="C60" s="396"/>
      <c r="D60" s="397">
        <f t="shared" si="0"/>
        <v>0</v>
      </c>
      <c r="E60" s="398">
        <f t="shared" si="2"/>
        <v>0</v>
      </c>
    </row>
    <row r="61" spans="1:5" ht="12.95" customHeight="1">
      <c r="A61" s="395">
        <f t="shared" si="1"/>
        <v>2060</v>
      </c>
      <c r="B61" s="396"/>
      <c r="C61" s="396"/>
      <c r="D61" s="397">
        <f t="shared" si="0"/>
        <v>0</v>
      </c>
      <c r="E61" s="398">
        <f t="shared" si="2"/>
        <v>0</v>
      </c>
    </row>
    <row r="62" spans="1:5" ht="12.95" customHeight="1">
      <c r="A62" s="395">
        <f t="shared" si="1"/>
        <v>2061</v>
      </c>
      <c r="B62" s="396"/>
      <c r="C62" s="396"/>
      <c r="D62" s="397">
        <f t="shared" si="0"/>
        <v>0</v>
      </c>
      <c r="E62" s="398">
        <f t="shared" si="2"/>
        <v>0</v>
      </c>
    </row>
    <row r="63" spans="1:5" ht="12.95" customHeight="1">
      <c r="A63" s="395">
        <f t="shared" si="1"/>
        <v>2062</v>
      </c>
      <c r="B63" s="396"/>
      <c r="C63" s="396"/>
      <c r="D63" s="397">
        <f t="shared" si="0"/>
        <v>0</v>
      </c>
      <c r="E63" s="398">
        <f t="shared" si="2"/>
        <v>0</v>
      </c>
    </row>
    <row r="64" spans="1:5" ht="12.95" customHeight="1">
      <c r="A64" s="395">
        <f t="shared" si="1"/>
        <v>2063</v>
      </c>
      <c r="B64" s="396"/>
      <c r="C64" s="396"/>
      <c r="D64" s="397">
        <f t="shared" si="0"/>
        <v>0</v>
      </c>
      <c r="E64" s="398">
        <f t="shared" si="2"/>
        <v>0</v>
      </c>
    </row>
    <row r="65" spans="1:5" ht="12.95" customHeight="1">
      <c r="A65" s="395">
        <f t="shared" si="1"/>
        <v>2064</v>
      </c>
      <c r="B65" s="396"/>
      <c r="C65" s="396"/>
      <c r="D65" s="397">
        <f t="shared" si="0"/>
        <v>0</v>
      </c>
      <c r="E65" s="398">
        <f t="shared" si="2"/>
        <v>0</v>
      </c>
    </row>
    <row r="66" spans="1:5" ht="12.95" customHeight="1">
      <c r="A66" s="395">
        <f t="shared" si="1"/>
        <v>2065</v>
      </c>
      <c r="B66" s="396"/>
      <c r="C66" s="396"/>
      <c r="D66" s="397">
        <f t="shared" si="0"/>
        <v>0</v>
      </c>
      <c r="E66" s="398">
        <f t="shared" si="2"/>
        <v>0</v>
      </c>
    </row>
    <row r="67" spans="1:5" ht="12.95" customHeight="1">
      <c r="A67" s="395">
        <f t="shared" si="1"/>
        <v>2066</v>
      </c>
      <c r="B67" s="396"/>
      <c r="C67" s="396"/>
      <c r="D67" s="397">
        <f t="shared" si="0"/>
        <v>0</v>
      </c>
      <c r="E67" s="398">
        <f t="shared" si="2"/>
        <v>0</v>
      </c>
    </row>
    <row r="68" spans="1:5" ht="12.95" customHeight="1">
      <c r="A68" s="395">
        <f t="shared" si="1"/>
        <v>2067</v>
      </c>
      <c r="B68" s="396"/>
      <c r="C68" s="396"/>
      <c r="D68" s="397">
        <f t="shared" si="0"/>
        <v>0</v>
      </c>
      <c r="E68" s="398">
        <f t="shared" si="2"/>
        <v>0</v>
      </c>
    </row>
    <row r="69" spans="1:5" ht="12.95" customHeight="1">
      <c r="A69" s="395">
        <f t="shared" si="1"/>
        <v>2068</v>
      </c>
      <c r="B69" s="396"/>
      <c r="C69" s="396"/>
      <c r="D69" s="397">
        <f t="shared" si="0"/>
        <v>0</v>
      </c>
      <c r="E69" s="398">
        <f t="shared" si="2"/>
        <v>0</v>
      </c>
    </row>
    <row r="70" spans="1:5" ht="12.95" customHeight="1">
      <c r="A70" s="395">
        <f t="shared" si="1"/>
        <v>2069</v>
      </c>
      <c r="B70" s="396"/>
      <c r="C70" s="396"/>
      <c r="D70" s="397">
        <f t="shared" si="0"/>
        <v>0</v>
      </c>
      <c r="E70" s="398">
        <f t="shared" si="2"/>
        <v>0</v>
      </c>
    </row>
    <row r="71" spans="1:5" ht="12.95" customHeight="1">
      <c r="A71" s="395">
        <f t="shared" si="1"/>
        <v>2070</v>
      </c>
      <c r="B71" s="396"/>
      <c r="C71" s="396"/>
      <c r="D71" s="397">
        <f t="shared" si="0"/>
        <v>0</v>
      </c>
      <c r="E71" s="398">
        <f t="shared" si="2"/>
        <v>0</v>
      </c>
    </row>
    <row r="72" spans="1:5" ht="12.95" customHeight="1">
      <c r="A72" s="395">
        <f t="shared" si="1"/>
        <v>2071</v>
      </c>
      <c r="B72" s="396"/>
      <c r="C72" s="396"/>
      <c r="D72" s="397">
        <f t="shared" si="0"/>
        <v>0</v>
      </c>
      <c r="E72" s="398">
        <f t="shared" si="2"/>
        <v>0</v>
      </c>
    </row>
    <row r="73" spans="1:5" ht="12.95" customHeight="1">
      <c r="A73" s="395">
        <f t="shared" si="1"/>
        <v>2072</v>
      </c>
      <c r="B73" s="396"/>
      <c r="C73" s="396"/>
      <c r="D73" s="397">
        <f t="shared" si="0"/>
        <v>0</v>
      </c>
      <c r="E73" s="398">
        <f t="shared" si="2"/>
        <v>0</v>
      </c>
    </row>
    <row r="74" spans="1:5" ht="12.95" customHeight="1">
      <c r="A74" s="395">
        <f t="shared" si="1"/>
        <v>2073</v>
      </c>
      <c r="B74" s="396"/>
      <c r="C74" s="396"/>
      <c r="D74" s="397">
        <f t="shared" si="0"/>
        <v>0</v>
      </c>
      <c r="E74" s="398">
        <f t="shared" si="2"/>
        <v>0</v>
      </c>
    </row>
    <row r="75" spans="1:5" ht="12.95" customHeight="1">
      <c r="A75" s="395">
        <f t="shared" si="1"/>
        <v>2074</v>
      </c>
      <c r="B75" s="396"/>
      <c r="C75" s="396"/>
      <c r="D75" s="397">
        <f t="shared" si="0"/>
        <v>0</v>
      </c>
      <c r="E75" s="398">
        <f t="shared" si="2"/>
        <v>0</v>
      </c>
    </row>
    <row r="76" spans="1:5" ht="12.95" customHeight="1">
      <c r="A76" s="395">
        <f t="shared" si="1"/>
        <v>2075</v>
      </c>
      <c r="B76" s="396"/>
      <c r="C76" s="396"/>
      <c r="D76" s="397">
        <f t="shared" si="0"/>
        <v>0</v>
      </c>
      <c r="E76" s="398">
        <f t="shared" si="2"/>
        <v>0</v>
      </c>
    </row>
    <row r="77" spans="1:5" ht="12.95" customHeight="1">
      <c r="A77" s="395">
        <f t="shared" si="1"/>
        <v>2076</v>
      </c>
      <c r="B77" s="396"/>
      <c r="C77" s="396"/>
      <c r="D77" s="397">
        <f t="shared" ref="D77:D87" si="3">+B77-C77</f>
        <v>0</v>
      </c>
      <c r="E77" s="398">
        <f t="shared" si="2"/>
        <v>0</v>
      </c>
    </row>
    <row r="78" spans="1:5" ht="12.95" customHeight="1">
      <c r="A78" s="395">
        <f t="shared" ref="A78:A87" si="4">+A77+1</f>
        <v>2077</v>
      </c>
      <c r="B78" s="396"/>
      <c r="C78" s="396"/>
      <c r="D78" s="397">
        <f t="shared" si="3"/>
        <v>0</v>
      </c>
      <c r="E78" s="398">
        <f t="shared" ref="E78:E87" si="5">+E77+D78</f>
        <v>0</v>
      </c>
    </row>
    <row r="79" spans="1:5" ht="12.95" customHeight="1">
      <c r="A79" s="395">
        <f t="shared" si="4"/>
        <v>2078</v>
      </c>
      <c r="B79" s="396"/>
      <c r="C79" s="396"/>
      <c r="D79" s="397">
        <f t="shared" si="3"/>
        <v>0</v>
      </c>
      <c r="E79" s="398">
        <f t="shared" si="5"/>
        <v>0</v>
      </c>
    </row>
    <row r="80" spans="1:5" ht="12.95" customHeight="1">
      <c r="A80" s="395">
        <f t="shared" si="4"/>
        <v>2079</v>
      </c>
      <c r="B80" s="396"/>
      <c r="C80" s="396"/>
      <c r="D80" s="397">
        <f t="shared" si="3"/>
        <v>0</v>
      </c>
      <c r="E80" s="398">
        <f t="shared" si="5"/>
        <v>0</v>
      </c>
    </row>
    <row r="81" spans="1:5" ht="12.95" customHeight="1">
      <c r="A81" s="395">
        <f t="shared" si="4"/>
        <v>2080</v>
      </c>
      <c r="B81" s="396"/>
      <c r="C81" s="396"/>
      <c r="D81" s="397">
        <f t="shared" si="3"/>
        <v>0</v>
      </c>
      <c r="E81" s="398">
        <f t="shared" si="5"/>
        <v>0</v>
      </c>
    </row>
    <row r="82" spans="1:5" ht="12.95" customHeight="1">
      <c r="A82" s="395">
        <f t="shared" si="4"/>
        <v>2081</v>
      </c>
      <c r="B82" s="396"/>
      <c r="C82" s="396"/>
      <c r="D82" s="397">
        <f t="shared" si="3"/>
        <v>0</v>
      </c>
      <c r="E82" s="398">
        <f t="shared" si="5"/>
        <v>0</v>
      </c>
    </row>
    <row r="83" spans="1:5" ht="12.95" customHeight="1">
      <c r="A83" s="395">
        <f t="shared" si="4"/>
        <v>2082</v>
      </c>
      <c r="B83" s="396"/>
      <c r="C83" s="396"/>
      <c r="D83" s="397">
        <f t="shared" si="3"/>
        <v>0</v>
      </c>
      <c r="E83" s="398">
        <f t="shared" si="5"/>
        <v>0</v>
      </c>
    </row>
    <row r="84" spans="1:5" ht="12.95" customHeight="1">
      <c r="A84" s="395">
        <f t="shared" si="4"/>
        <v>2083</v>
      </c>
      <c r="B84" s="396"/>
      <c r="C84" s="396"/>
      <c r="D84" s="397">
        <f t="shared" si="3"/>
        <v>0</v>
      </c>
      <c r="E84" s="398">
        <f t="shared" si="5"/>
        <v>0</v>
      </c>
    </row>
    <row r="85" spans="1:5" ht="12.95" customHeight="1">
      <c r="A85" s="395">
        <f t="shared" si="4"/>
        <v>2084</v>
      </c>
      <c r="B85" s="396"/>
      <c r="C85" s="396"/>
      <c r="D85" s="397">
        <f t="shared" si="3"/>
        <v>0</v>
      </c>
      <c r="E85" s="398">
        <f t="shared" si="5"/>
        <v>0</v>
      </c>
    </row>
    <row r="86" spans="1:5" ht="12.95" customHeight="1">
      <c r="A86" s="395">
        <f t="shared" si="4"/>
        <v>2085</v>
      </c>
      <c r="B86" s="396"/>
      <c r="C86" s="396"/>
      <c r="D86" s="397">
        <f t="shared" si="3"/>
        <v>0</v>
      </c>
      <c r="E86" s="398">
        <f t="shared" si="5"/>
        <v>0</v>
      </c>
    </row>
    <row r="87" spans="1:5" ht="12.95" customHeight="1">
      <c r="A87" s="399">
        <f t="shared" si="4"/>
        <v>2086</v>
      </c>
      <c r="B87" s="400"/>
      <c r="C87" s="400"/>
      <c r="D87" s="397">
        <f t="shared" si="3"/>
        <v>0</v>
      </c>
      <c r="E87" s="398">
        <f t="shared" si="5"/>
        <v>0</v>
      </c>
    </row>
    <row r="88" spans="1:5">
      <c r="A88" s="862" t="s">
        <v>139</v>
      </c>
      <c r="B88" s="862"/>
      <c r="C88" s="862"/>
      <c r="D88" s="862"/>
      <c r="E88" s="862"/>
    </row>
    <row r="89" spans="1:5" ht="24.95" customHeight="1">
      <c r="A89" s="863" t="s">
        <v>594</v>
      </c>
      <c r="B89" s="863"/>
      <c r="C89" s="863"/>
      <c r="D89" s="863"/>
      <c r="E89" s="863"/>
    </row>
    <row r="90" spans="1:5" ht="24.95" customHeight="1">
      <c r="A90" s="863" t="s">
        <v>595</v>
      </c>
      <c r="B90" s="863"/>
      <c r="C90" s="863"/>
      <c r="D90" s="863"/>
      <c r="E90" s="863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scale="71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1" t="s">
        <v>596</v>
      </c>
      <c r="B1" s="382"/>
      <c r="C1" s="382"/>
      <c r="D1" s="382"/>
      <c r="E1" s="402"/>
    </row>
    <row r="2" spans="1:5" ht="2.4500000000000002" customHeight="1">
      <c r="A2" s="382"/>
      <c r="B2" s="382"/>
      <c r="C2" s="382"/>
      <c r="D2" s="382"/>
      <c r="E2" s="402"/>
    </row>
    <row r="3" spans="1:5" ht="15" customHeight="1">
      <c r="A3" s="864" t="s">
        <v>911</v>
      </c>
      <c r="B3" s="864"/>
      <c r="C3" s="864"/>
      <c r="D3" s="864"/>
      <c r="E3" s="864"/>
    </row>
    <row r="4" spans="1:5" ht="15" customHeight="1">
      <c r="A4" s="865" t="s">
        <v>0</v>
      </c>
      <c r="B4" s="865"/>
      <c r="C4" s="865"/>
      <c r="D4" s="865"/>
      <c r="E4" s="865"/>
    </row>
    <row r="5" spans="1:5" ht="15" customHeight="1">
      <c r="A5" s="866" t="s">
        <v>597</v>
      </c>
      <c r="B5" s="866"/>
      <c r="C5" s="866"/>
      <c r="D5" s="866"/>
      <c r="E5" s="866"/>
    </row>
    <row r="6" spans="1:5" ht="15" customHeight="1">
      <c r="A6" s="865" t="s">
        <v>21</v>
      </c>
      <c r="B6" s="865"/>
      <c r="C6" s="865"/>
      <c r="D6" s="865"/>
      <c r="E6" s="865"/>
    </row>
    <row r="7" spans="1:5" ht="15" customHeight="1">
      <c r="A7" s="864" t="s">
        <v>913</v>
      </c>
      <c r="B7" s="864"/>
      <c r="C7" s="864"/>
      <c r="D7" s="864"/>
      <c r="E7" s="864"/>
    </row>
    <row r="8" spans="1:5" ht="2.4500000000000002" customHeight="1">
      <c r="A8" s="865"/>
      <c r="B8" s="865"/>
      <c r="C8" s="865"/>
      <c r="D8" s="865"/>
      <c r="E8" s="865"/>
    </row>
    <row r="9" spans="1:5" ht="15" customHeight="1">
      <c r="A9" s="382" t="s">
        <v>598</v>
      </c>
      <c r="B9" s="382"/>
      <c r="C9" s="382"/>
      <c r="D9" s="403"/>
      <c r="E9" s="403">
        <v>1</v>
      </c>
    </row>
    <row r="10" spans="1:5" ht="15" customHeight="1">
      <c r="A10" s="880" t="s">
        <v>26</v>
      </c>
      <c r="B10" s="385" t="s">
        <v>329</v>
      </c>
      <c r="C10" s="881" t="s">
        <v>24</v>
      </c>
      <c r="D10" s="881"/>
      <c r="E10" s="386" t="s">
        <v>599</v>
      </c>
    </row>
    <row r="11" spans="1:5" ht="15" customHeight="1">
      <c r="A11" s="880"/>
      <c r="B11" s="389" t="s">
        <v>32</v>
      </c>
      <c r="C11" s="882" t="s">
        <v>33</v>
      </c>
      <c r="D11" s="882"/>
      <c r="E11" s="390" t="s">
        <v>600</v>
      </c>
    </row>
    <row r="12" spans="1:5" ht="15" customHeight="1">
      <c r="A12" s="382" t="s">
        <v>601</v>
      </c>
      <c r="B12" s="404">
        <f>SUM(B13:B14)</f>
        <v>0</v>
      </c>
      <c r="C12" s="883">
        <f>SUM(C13:C14)</f>
        <v>0</v>
      </c>
      <c r="D12" s="883"/>
      <c r="E12" s="405">
        <f>+B12-C12</f>
        <v>0</v>
      </c>
    </row>
    <row r="13" spans="1:5" ht="15" customHeight="1">
      <c r="A13" s="402" t="s">
        <v>602</v>
      </c>
      <c r="B13" s="406"/>
      <c r="C13" s="884"/>
      <c r="D13" s="884"/>
      <c r="E13" s="407">
        <f>+B13-C13</f>
        <v>0</v>
      </c>
    </row>
    <row r="14" spans="1:5" ht="15" customHeight="1">
      <c r="A14" s="408" t="s">
        <v>603</v>
      </c>
      <c r="B14" s="409"/>
      <c r="C14" s="885"/>
      <c r="D14" s="885"/>
      <c r="E14" s="410">
        <f>+B14-C14</f>
        <v>0</v>
      </c>
    </row>
    <row r="15" spans="1:5" ht="2.4500000000000002" customHeight="1">
      <c r="A15" s="411"/>
      <c r="B15" s="412"/>
      <c r="C15" s="412"/>
      <c r="D15" s="412"/>
      <c r="E15" s="412"/>
    </row>
    <row r="16" spans="1:5" ht="15" customHeight="1">
      <c r="A16" s="874" t="s">
        <v>110</v>
      </c>
      <c r="B16" s="875" t="s">
        <v>350</v>
      </c>
      <c r="C16" s="876" t="s">
        <v>563</v>
      </c>
      <c r="D16" s="876"/>
      <c r="E16" s="877" t="s">
        <v>604</v>
      </c>
    </row>
    <row r="17" spans="1:5" ht="15" customHeight="1">
      <c r="A17" s="874"/>
      <c r="B17" s="875"/>
      <c r="C17" s="878" t="s">
        <v>31</v>
      </c>
      <c r="D17" s="878"/>
      <c r="E17" s="877"/>
    </row>
    <row r="18" spans="1:5" ht="15" customHeight="1">
      <c r="A18" s="874"/>
      <c r="B18" s="875"/>
      <c r="C18" s="879" t="s">
        <v>565</v>
      </c>
      <c r="D18" s="415" t="s">
        <v>605</v>
      </c>
      <c r="E18" s="877"/>
    </row>
    <row r="19" spans="1:5" ht="15" customHeight="1">
      <c r="A19" s="874"/>
      <c r="B19" s="875"/>
      <c r="C19" s="879"/>
      <c r="D19" s="416" t="s">
        <v>606</v>
      </c>
      <c r="E19" s="877"/>
    </row>
    <row r="20" spans="1:5" ht="15" customHeight="1">
      <c r="A20" s="874"/>
      <c r="B20" s="414" t="s">
        <v>112</v>
      </c>
      <c r="C20" s="414" t="s">
        <v>113</v>
      </c>
      <c r="D20" s="414" t="s">
        <v>567</v>
      </c>
      <c r="E20" s="390" t="s">
        <v>607</v>
      </c>
    </row>
    <row r="21" spans="1:5" ht="15" customHeight="1">
      <c r="A21" s="417" t="s">
        <v>608</v>
      </c>
      <c r="B21" s="405">
        <f>+B22+B26</f>
        <v>0</v>
      </c>
      <c r="C21" s="405">
        <f>+C22+C26</f>
        <v>0</v>
      </c>
      <c r="D21" s="405">
        <f>+D22+D26</f>
        <v>0</v>
      </c>
      <c r="E21" s="405">
        <f t="shared" ref="E21:E28" si="0">+B21-(C21+D21)</f>
        <v>0</v>
      </c>
    </row>
    <row r="22" spans="1:5" ht="15" customHeight="1">
      <c r="A22" s="418" t="s">
        <v>289</v>
      </c>
      <c r="B22" s="405">
        <f>SUM(B23:B25)</f>
        <v>0</v>
      </c>
      <c r="C22" s="405">
        <f>SUM(C23:C25)</f>
        <v>0</v>
      </c>
      <c r="D22" s="405">
        <f>SUM(D23:D25)</f>
        <v>0</v>
      </c>
      <c r="E22" s="405">
        <f t="shared" si="0"/>
        <v>0</v>
      </c>
    </row>
    <row r="23" spans="1:5" ht="15" customHeight="1">
      <c r="A23" s="418" t="s">
        <v>609</v>
      </c>
      <c r="B23" s="419"/>
      <c r="C23" s="419"/>
      <c r="D23" s="419"/>
      <c r="E23" s="405">
        <f t="shared" si="0"/>
        <v>0</v>
      </c>
    </row>
    <row r="24" spans="1:5" ht="15" customHeight="1">
      <c r="A24" s="418" t="s">
        <v>610</v>
      </c>
      <c r="B24" s="419"/>
      <c r="C24" s="419"/>
      <c r="D24" s="419"/>
      <c r="E24" s="405">
        <f t="shared" si="0"/>
        <v>0</v>
      </c>
    </row>
    <row r="25" spans="1:5" ht="15" customHeight="1">
      <c r="A25" s="418" t="s">
        <v>611</v>
      </c>
      <c r="B25" s="419"/>
      <c r="C25" s="419"/>
      <c r="D25" s="419"/>
      <c r="E25" s="405">
        <f t="shared" si="0"/>
        <v>0</v>
      </c>
    </row>
    <row r="26" spans="1:5" ht="15" customHeight="1">
      <c r="A26" s="418" t="s">
        <v>612</v>
      </c>
      <c r="B26" s="405">
        <f>SUM(B27:B28)</f>
        <v>0</v>
      </c>
      <c r="C26" s="405">
        <f>SUM(C27:C28)</f>
        <v>0</v>
      </c>
      <c r="D26" s="405">
        <f>SUM(D27:D28)</f>
        <v>0</v>
      </c>
      <c r="E26" s="405">
        <f t="shared" si="0"/>
        <v>0</v>
      </c>
    </row>
    <row r="27" spans="1:5" ht="15" customHeight="1">
      <c r="A27" s="418" t="s">
        <v>613</v>
      </c>
      <c r="B27" s="419"/>
      <c r="C27" s="419"/>
      <c r="D27" s="419"/>
      <c r="E27" s="405">
        <f t="shared" si="0"/>
        <v>0</v>
      </c>
    </row>
    <row r="28" spans="1:5" ht="15" customHeight="1">
      <c r="A28" s="418" t="s">
        <v>614</v>
      </c>
      <c r="B28" s="419"/>
      <c r="C28" s="419"/>
      <c r="D28" s="419"/>
      <c r="E28" s="405">
        <f t="shared" si="0"/>
        <v>0</v>
      </c>
    </row>
    <row r="29" spans="1:5" ht="2.4500000000000002" customHeight="1">
      <c r="A29" s="420"/>
      <c r="B29" s="421"/>
      <c r="C29" s="421"/>
      <c r="D29" s="422"/>
      <c r="E29" s="422"/>
    </row>
    <row r="30" spans="1:5" ht="15" customHeight="1">
      <c r="A30" s="869" t="s">
        <v>615</v>
      </c>
      <c r="B30" s="423" t="s">
        <v>616</v>
      </c>
      <c r="C30" s="870" t="s">
        <v>187</v>
      </c>
      <c r="D30" s="870"/>
      <c r="E30" s="413" t="s">
        <v>617</v>
      </c>
    </row>
    <row r="31" spans="1:5" ht="15" customHeight="1">
      <c r="A31" s="869"/>
      <c r="B31" s="414" t="s">
        <v>618</v>
      </c>
      <c r="C31" s="871" t="s">
        <v>619</v>
      </c>
      <c r="D31" s="871"/>
      <c r="E31" s="424" t="s">
        <v>620</v>
      </c>
    </row>
    <row r="32" spans="1:5" ht="15" customHeight="1">
      <c r="A32" s="425" t="s">
        <v>621</v>
      </c>
      <c r="B32" s="426"/>
      <c r="C32" s="872">
        <f>+C12-(C21+D21)</f>
        <v>0</v>
      </c>
      <c r="D32" s="872"/>
      <c r="E32" s="427">
        <f>+C32+B32</f>
        <v>0</v>
      </c>
    </row>
    <row r="33" spans="1:5" ht="15" customHeight="1">
      <c r="A33" s="862" t="s">
        <v>139</v>
      </c>
      <c r="B33" s="862"/>
      <c r="C33" s="862"/>
      <c r="D33" s="862"/>
      <c r="E33" s="862"/>
    </row>
    <row r="34" spans="1:5" ht="15" customHeight="1">
      <c r="A34" s="873" t="s">
        <v>622</v>
      </c>
      <c r="B34" s="873"/>
      <c r="C34" s="873"/>
      <c r="D34" s="873"/>
      <c r="E34" s="873"/>
    </row>
    <row r="35" spans="1:5" ht="15" customHeight="1">
      <c r="A35" s="868" t="s">
        <v>623</v>
      </c>
      <c r="B35" s="868"/>
      <c r="C35" s="868"/>
      <c r="D35" s="868"/>
      <c r="E35" s="868"/>
    </row>
    <row r="36" spans="1:5" ht="15" customHeight="1">
      <c r="A36" s="867" t="s">
        <v>624</v>
      </c>
      <c r="B36" s="867"/>
      <c r="C36" s="867"/>
      <c r="D36" s="867"/>
      <c r="E36" s="867"/>
    </row>
    <row r="37" spans="1:5" ht="15" customHeight="1">
      <c r="A37" s="867" t="s">
        <v>625</v>
      </c>
      <c r="B37" s="867"/>
      <c r="C37" s="867"/>
      <c r="D37" s="867"/>
      <c r="E37" s="867"/>
    </row>
  </sheetData>
  <sheetProtection password="DA51" sheet="1" formatColumns="0" formatRows="0" selectLockedCells="1"/>
  <mergeCells count="27">
    <mergeCell ref="A3:E3"/>
    <mergeCell ref="A4:E4"/>
    <mergeCell ref="A5:E5"/>
    <mergeCell ref="A6:E6"/>
    <mergeCell ref="A7:E7"/>
    <mergeCell ref="A8:E8"/>
    <mergeCell ref="A10:A11"/>
    <mergeCell ref="C10:D10"/>
    <mergeCell ref="C11:D11"/>
    <mergeCell ref="C12:D12"/>
    <mergeCell ref="C13:D13"/>
    <mergeCell ref="C14:D14"/>
    <mergeCell ref="A16:A20"/>
    <mergeCell ref="B16:B19"/>
    <mergeCell ref="C16:D16"/>
    <mergeCell ref="E16:E19"/>
    <mergeCell ref="C17:D17"/>
    <mergeCell ref="C18:C19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tabSelected="1" workbookViewId="0">
      <selection activeCell="D65" sqref="D65"/>
    </sheetView>
  </sheetViews>
  <sheetFormatPr defaultRowHeight="15"/>
  <cols>
    <col min="1" max="1" width="82.28515625" customWidth="1"/>
    <col min="2" max="6" width="16.7109375" customWidth="1"/>
    <col min="7" max="7" width="13.42578125" customWidth="1"/>
  </cols>
  <sheetData>
    <row r="1" spans="1:7" ht="15" customHeight="1">
      <c r="A1" s="924" t="s">
        <v>626</v>
      </c>
      <c r="B1" s="924"/>
      <c r="C1" s="924"/>
      <c r="D1" s="924"/>
      <c r="E1" s="924"/>
      <c r="F1" s="924"/>
      <c r="G1" s="924"/>
    </row>
    <row r="2" spans="1:7" ht="2.4500000000000002" customHeight="1">
      <c r="A2" s="428"/>
      <c r="B2" s="428"/>
      <c r="C2" s="428"/>
      <c r="D2" s="428"/>
      <c r="E2" s="428"/>
      <c r="F2" s="429"/>
      <c r="G2" s="429"/>
    </row>
    <row r="3" spans="1:7" ht="15" customHeight="1">
      <c r="A3" s="925" t="s">
        <v>911</v>
      </c>
      <c r="B3" s="925"/>
      <c r="C3" s="925"/>
      <c r="D3" s="925"/>
      <c r="E3" s="925"/>
      <c r="F3" s="925"/>
      <c r="G3" s="925"/>
    </row>
    <row r="4" spans="1:7" ht="15" customHeight="1">
      <c r="A4" s="926" t="s">
        <v>0</v>
      </c>
      <c r="B4" s="926"/>
      <c r="C4" s="926"/>
      <c r="D4" s="926"/>
      <c r="E4" s="926"/>
      <c r="F4" s="926"/>
      <c r="G4" s="926"/>
    </row>
    <row r="5" spans="1:7" ht="15" customHeight="1">
      <c r="A5" s="927" t="s">
        <v>627</v>
      </c>
      <c r="B5" s="927"/>
      <c r="C5" s="927"/>
      <c r="D5" s="927"/>
      <c r="E5" s="927"/>
      <c r="F5" s="927"/>
      <c r="G5" s="927"/>
    </row>
    <row r="6" spans="1:7" ht="15" customHeight="1">
      <c r="A6" s="926" t="s">
        <v>21</v>
      </c>
      <c r="B6" s="926"/>
      <c r="C6" s="926"/>
      <c r="D6" s="926"/>
      <c r="E6" s="926"/>
      <c r="F6" s="926"/>
      <c r="G6" s="926"/>
    </row>
    <row r="7" spans="1:7" ht="15" customHeight="1">
      <c r="A7" s="925" t="s">
        <v>929</v>
      </c>
      <c r="B7" s="925"/>
      <c r="C7" s="925"/>
      <c r="D7" s="925"/>
      <c r="E7" s="925"/>
      <c r="F7" s="925"/>
      <c r="G7" s="925"/>
    </row>
    <row r="8" spans="1:7" ht="2.4500000000000002" customHeight="1">
      <c r="A8" s="428"/>
      <c r="B8" s="428"/>
      <c r="C8" s="428"/>
      <c r="D8" s="428"/>
      <c r="E8" s="428"/>
      <c r="F8" s="429"/>
      <c r="G8" s="429"/>
    </row>
    <row r="9" spans="1:7" ht="15" customHeight="1">
      <c r="A9" s="428" t="s">
        <v>628</v>
      </c>
      <c r="B9" s="431"/>
      <c r="C9" s="431"/>
      <c r="D9" s="431"/>
      <c r="E9" s="429"/>
      <c r="F9" s="429"/>
      <c r="G9" s="432">
        <v>1</v>
      </c>
    </row>
    <row r="10" spans="1:7" ht="15" customHeight="1">
      <c r="A10" s="433"/>
      <c r="B10" s="434" t="s">
        <v>23</v>
      </c>
      <c r="C10" s="434" t="s">
        <v>23</v>
      </c>
      <c r="D10" s="888" t="s">
        <v>24</v>
      </c>
      <c r="E10" s="888"/>
      <c r="F10" s="888"/>
      <c r="G10" s="888"/>
    </row>
    <row r="11" spans="1:7" ht="15" customHeight="1">
      <c r="A11" s="435" t="s">
        <v>629</v>
      </c>
      <c r="B11" s="436" t="s">
        <v>27</v>
      </c>
      <c r="C11" s="436" t="s">
        <v>28</v>
      </c>
      <c r="D11" s="918" t="s">
        <v>31</v>
      </c>
      <c r="E11" s="918"/>
      <c r="F11" s="919" t="s">
        <v>30</v>
      </c>
      <c r="G11" s="919"/>
    </row>
    <row r="12" spans="1:7" ht="15" customHeight="1">
      <c r="A12" s="437"/>
      <c r="B12" s="438"/>
      <c r="C12" s="439" t="s">
        <v>32</v>
      </c>
      <c r="D12" s="920" t="s">
        <v>33</v>
      </c>
      <c r="E12" s="920"/>
      <c r="F12" s="921" t="s">
        <v>34</v>
      </c>
      <c r="G12" s="921"/>
    </row>
    <row r="13" spans="1:7" ht="15" customHeight="1">
      <c r="A13" s="441" t="s">
        <v>630</v>
      </c>
      <c r="B13" s="442">
        <f>SUM(B14:B21)</f>
        <v>939800</v>
      </c>
      <c r="C13" s="442">
        <f>SUM(C14:C21)</f>
        <v>939800</v>
      </c>
      <c r="D13" s="916">
        <f>SUM(D14:D21)</f>
        <v>91184.78</v>
      </c>
      <c r="E13" s="916"/>
      <c r="F13" s="913">
        <f t="shared" ref="F13:F31" si="0">IF(C13="",0,IF(C13=0,0,D13/C13))</f>
        <v>9.7025728878484777E-2</v>
      </c>
      <c r="G13" s="913"/>
    </row>
    <row r="14" spans="1:7" ht="15" customHeight="1">
      <c r="A14" s="445" t="s">
        <v>631</v>
      </c>
      <c r="B14" s="446">
        <v>4800</v>
      </c>
      <c r="C14" s="446">
        <v>4800</v>
      </c>
      <c r="D14" s="922">
        <v>580</v>
      </c>
      <c r="E14" s="922"/>
      <c r="F14" s="913">
        <f t="shared" si="0"/>
        <v>0.12083333333333333</v>
      </c>
      <c r="G14" s="913"/>
    </row>
    <row r="15" spans="1:7" ht="15" customHeight="1">
      <c r="A15" s="445" t="s">
        <v>632</v>
      </c>
      <c r="B15" s="446">
        <v>85000</v>
      </c>
      <c r="C15" s="446">
        <v>85000</v>
      </c>
      <c r="D15" s="922">
        <v>2621</v>
      </c>
      <c r="E15" s="922"/>
      <c r="F15" s="913">
        <f t="shared" si="0"/>
        <v>3.0835294117647058E-2</v>
      </c>
      <c r="G15" s="913"/>
    </row>
    <row r="16" spans="1:7" ht="15" customHeight="1">
      <c r="A16" s="445" t="s">
        <v>633</v>
      </c>
      <c r="B16" s="446">
        <v>350000</v>
      </c>
      <c r="C16" s="446">
        <v>350000</v>
      </c>
      <c r="D16" s="922">
        <v>33882.89</v>
      </c>
      <c r="E16" s="922"/>
      <c r="F16" s="913">
        <f t="shared" si="0"/>
        <v>9.6808257142857138E-2</v>
      </c>
      <c r="G16" s="913"/>
    </row>
    <row r="17" spans="1:7" ht="15" customHeight="1">
      <c r="A17" s="445" t="s">
        <v>634</v>
      </c>
      <c r="B17" s="446">
        <v>500000</v>
      </c>
      <c r="C17" s="446">
        <v>500000</v>
      </c>
      <c r="D17" s="922">
        <v>54100.89</v>
      </c>
      <c r="E17" s="922"/>
      <c r="F17" s="913">
        <f t="shared" si="0"/>
        <v>0.10820178</v>
      </c>
      <c r="G17" s="913"/>
    </row>
    <row r="18" spans="1:7" ht="15" customHeight="1">
      <c r="A18" s="445" t="s">
        <v>635</v>
      </c>
      <c r="B18" s="446"/>
      <c r="C18" s="446"/>
      <c r="D18" s="922"/>
      <c r="E18" s="922"/>
      <c r="F18" s="913">
        <f t="shared" si="0"/>
        <v>0</v>
      </c>
      <c r="G18" s="913"/>
    </row>
    <row r="19" spans="1:7" ht="15" customHeight="1">
      <c r="A19" s="445" t="s">
        <v>636</v>
      </c>
      <c r="B19" s="446"/>
      <c r="C19" s="446"/>
      <c r="D19" s="922"/>
      <c r="E19" s="922"/>
      <c r="F19" s="913">
        <f t="shared" si="0"/>
        <v>0</v>
      </c>
      <c r="G19" s="913"/>
    </row>
    <row r="20" spans="1:7" ht="15" customHeight="1">
      <c r="A20" s="445" t="s">
        <v>637</v>
      </c>
      <c r="B20" s="446"/>
      <c r="C20" s="446"/>
      <c r="D20" s="922"/>
      <c r="E20" s="922"/>
      <c r="F20" s="913">
        <f t="shared" si="0"/>
        <v>0</v>
      </c>
      <c r="G20" s="913"/>
    </row>
    <row r="21" spans="1:7" ht="15" customHeight="1">
      <c r="A21" s="445" t="s">
        <v>638</v>
      </c>
      <c r="B21" s="446"/>
      <c r="C21" s="446"/>
      <c r="D21" s="922"/>
      <c r="E21" s="922"/>
      <c r="F21" s="913">
        <f t="shared" si="0"/>
        <v>0</v>
      </c>
      <c r="G21" s="913"/>
    </row>
    <row r="22" spans="1:7" ht="15" customHeight="1">
      <c r="A22" s="445" t="s">
        <v>639</v>
      </c>
      <c r="B22" s="442">
        <f>SUM(B23:B28)</f>
        <v>28995700</v>
      </c>
      <c r="C22" s="442">
        <f>SUM(C23:C28)</f>
        <v>28995700</v>
      </c>
      <c r="D22" s="916">
        <f>SUM(D23:D28)</f>
        <v>10922948.15</v>
      </c>
      <c r="E22" s="916"/>
      <c r="F22" s="913">
        <f t="shared" si="0"/>
        <v>0.37670924137027217</v>
      </c>
      <c r="G22" s="913"/>
    </row>
    <row r="23" spans="1:7" ht="15" customHeight="1">
      <c r="A23" s="445" t="s">
        <v>640</v>
      </c>
      <c r="B23" s="447">
        <v>25000000</v>
      </c>
      <c r="C23" s="447">
        <v>25000000</v>
      </c>
      <c r="D23" s="922">
        <v>9237313.5399999991</v>
      </c>
      <c r="E23" s="922"/>
      <c r="F23" s="913">
        <f t="shared" si="0"/>
        <v>0.36949254159999995</v>
      </c>
      <c r="G23" s="913"/>
    </row>
    <row r="24" spans="1:7" ht="15" customHeight="1">
      <c r="A24" s="445" t="s">
        <v>641</v>
      </c>
      <c r="B24" s="447">
        <v>35000</v>
      </c>
      <c r="C24" s="447">
        <v>35000</v>
      </c>
      <c r="D24" s="922">
        <v>924.33</v>
      </c>
      <c r="E24" s="922"/>
      <c r="F24" s="913">
        <f t="shared" si="0"/>
        <v>2.6409428571428573E-2</v>
      </c>
      <c r="G24" s="913"/>
    </row>
    <row r="25" spans="1:7" ht="15" customHeight="1">
      <c r="A25" s="445" t="s">
        <v>642</v>
      </c>
      <c r="B25" s="447">
        <v>100000</v>
      </c>
      <c r="C25" s="447">
        <v>100000</v>
      </c>
      <c r="D25" s="922">
        <v>235054.07</v>
      </c>
      <c r="E25" s="922"/>
      <c r="F25" s="913">
        <f t="shared" si="0"/>
        <v>2.3505407000000003</v>
      </c>
      <c r="G25" s="913"/>
    </row>
    <row r="26" spans="1:7" ht="15" customHeight="1">
      <c r="A26" s="445" t="s">
        <v>643</v>
      </c>
      <c r="B26" s="447">
        <v>3800000</v>
      </c>
      <c r="C26" s="447">
        <v>3800000</v>
      </c>
      <c r="D26" s="922">
        <v>1430169.09</v>
      </c>
      <c r="E26" s="922"/>
      <c r="F26" s="913">
        <f t="shared" si="0"/>
        <v>0.37636028684210526</v>
      </c>
      <c r="G26" s="913"/>
    </row>
    <row r="27" spans="1:7" ht="15" customHeight="1">
      <c r="A27" s="445" t="s">
        <v>644</v>
      </c>
      <c r="B27" s="447">
        <v>35000</v>
      </c>
      <c r="C27" s="447">
        <v>35000</v>
      </c>
      <c r="D27" s="922">
        <v>12190.88</v>
      </c>
      <c r="E27" s="922"/>
      <c r="F27" s="913">
        <f t="shared" si="0"/>
        <v>0.34831085714285714</v>
      </c>
      <c r="G27" s="913"/>
    </row>
    <row r="28" spans="1:7" ht="15" customHeight="1">
      <c r="A28" s="445" t="s">
        <v>645</v>
      </c>
      <c r="B28" s="442">
        <f>SUM(B29:B30)</f>
        <v>25700</v>
      </c>
      <c r="C28" s="442">
        <f>SUM(C29:C30)</f>
        <v>25700</v>
      </c>
      <c r="D28" s="916">
        <f>SUM(D29:D30)</f>
        <v>7296.24</v>
      </c>
      <c r="E28" s="916"/>
      <c r="F28" s="913">
        <f t="shared" si="0"/>
        <v>0.28390038910505838</v>
      </c>
      <c r="G28" s="913"/>
    </row>
    <row r="29" spans="1:7" ht="15" customHeight="1">
      <c r="A29" s="445" t="s">
        <v>646</v>
      </c>
      <c r="B29" s="447">
        <v>25700</v>
      </c>
      <c r="C29" s="447">
        <v>25700</v>
      </c>
      <c r="D29" s="922">
        <v>7296.24</v>
      </c>
      <c r="E29" s="922"/>
      <c r="F29" s="913">
        <f t="shared" si="0"/>
        <v>0.28390038910505838</v>
      </c>
      <c r="G29" s="913"/>
    </row>
    <row r="30" spans="1:7" ht="15" customHeight="1">
      <c r="A30" s="445" t="s">
        <v>647</v>
      </c>
      <c r="B30" s="447"/>
      <c r="C30" s="447"/>
      <c r="D30" s="922">
        <v>0</v>
      </c>
      <c r="E30" s="922"/>
      <c r="F30" s="913">
        <f t="shared" si="0"/>
        <v>0</v>
      </c>
      <c r="G30" s="913"/>
    </row>
    <row r="31" spans="1:7" ht="15" customHeight="1">
      <c r="A31" s="448" t="s">
        <v>648</v>
      </c>
      <c r="B31" s="449">
        <f>+B22+B13</f>
        <v>29935500</v>
      </c>
      <c r="C31" s="449">
        <f>+C22+C13</f>
        <v>29935500</v>
      </c>
      <c r="D31" s="914">
        <f>+D22+D13</f>
        <v>11014132.93</v>
      </c>
      <c r="E31" s="914"/>
      <c r="F31" s="923">
        <f t="shared" si="0"/>
        <v>0.36792881127758015</v>
      </c>
      <c r="G31" s="923"/>
    </row>
    <row r="32" spans="1:7" ht="2.4500000000000002" customHeight="1">
      <c r="A32" s="452"/>
      <c r="B32" s="453"/>
      <c r="C32" s="452"/>
      <c r="D32" s="452"/>
      <c r="E32" s="452"/>
      <c r="F32" s="452"/>
      <c r="G32" s="452"/>
    </row>
    <row r="33" spans="1:7" ht="15" customHeight="1">
      <c r="A33" s="917" t="s">
        <v>649</v>
      </c>
      <c r="B33" s="434" t="s">
        <v>23</v>
      </c>
      <c r="C33" s="434" t="s">
        <v>23</v>
      </c>
      <c r="D33" s="888" t="s">
        <v>24</v>
      </c>
      <c r="E33" s="888"/>
      <c r="F33" s="888"/>
      <c r="G33" s="888"/>
    </row>
    <row r="34" spans="1:7" ht="15" customHeight="1">
      <c r="A34" s="917"/>
      <c r="B34" s="436" t="s">
        <v>27</v>
      </c>
      <c r="C34" s="436" t="s">
        <v>28</v>
      </c>
      <c r="D34" s="918" t="s">
        <v>31</v>
      </c>
      <c r="E34" s="918"/>
      <c r="F34" s="919" t="s">
        <v>30</v>
      </c>
      <c r="G34" s="919"/>
    </row>
    <row r="35" spans="1:7" ht="15" customHeight="1">
      <c r="A35" s="917"/>
      <c r="B35" s="438"/>
      <c r="C35" s="439" t="s">
        <v>35</v>
      </c>
      <c r="D35" s="920" t="s">
        <v>112</v>
      </c>
      <c r="E35" s="920"/>
      <c r="F35" s="921" t="s">
        <v>650</v>
      </c>
      <c r="G35" s="921"/>
    </row>
    <row r="36" spans="1:7" ht="15" customHeight="1">
      <c r="A36" s="454" t="s">
        <v>651</v>
      </c>
      <c r="B36" s="443">
        <f>SUM(B37:B40)</f>
        <v>0</v>
      </c>
      <c r="C36" s="443">
        <f>SUM(C37:C40)</f>
        <v>0</v>
      </c>
      <c r="D36" s="916">
        <f>SUM(D37:D40)</f>
        <v>5760150.6600000001</v>
      </c>
      <c r="E36" s="916"/>
      <c r="F36" s="913">
        <f t="shared" ref="F36:F44" si="1">IF(C36="",0,IF(C36=0,0,D36/C36))</f>
        <v>0</v>
      </c>
      <c r="G36" s="913"/>
    </row>
    <row r="37" spans="1:7" ht="15" customHeight="1">
      <c r="A37" s="454" t="s">
        <v>652</v>
      </c>
      <c r="B37" s="455"/>
      <c r="C37" s="456"/>
      <c r="D37" s="912">
        <v>3416049.52</v>
      </c>
      <c r="E37" s="912"/>
      <c r="F37" s="913">
        <f t="shared" si="1"/>
        <v>0</v>
      </c>
      <c r="G37" s="913"/>
    </row>
    <row r="38" spans="1:7" ht="15" customHeight="1">
      <c r="A38" s="454" t="s">
        <v>653</v>
      </c>
      <c r="B38" s="455"/>
      <c r="C38" s="456"/>
      <c r="D38" s="912">
        <v>2344101.14</v>
      </c>
      <c r="E38" s="912"/>
      <c r="F38" s="913">
        <f t="shared" si="1"/>
        <v>0</v>
      </c>
      <c r="G38" s="913"/>
    </row>
    <row r="39" spans="1:7" ht="15" customHeight="1">
      <c r="A39" s="454" t="s">
        <v>654</v>
      </c>
      <c r="B39" s="455"/>
      <c r="C39" s="456"/>
      <c r="D39" s="912"/>
      <c r="E39" s="912"/>
      <c r="F39" s="913">
        <f t="shared" si="1"/>
        <v>0</v>
      </c>
      <c r="G39" s="913"/>
    </row>
    <row r="40" spans="1:7" ht="15" customHeight="1">
      <c r="A40" s="454" t="s">
        <v>655</v>
      </c>
      <c r="B40" s="455"/>
      <c r="C40" s="456"/>
      <c r="D40" s="912"/>
      <c r="E40" s="912"/>
      <c r="F40" s="913">
        <f t="shared" si="1"/>
        <v>0</v>
      </c>
      <c r="G40" s="913"/>
    </row>
    <row r="41" spans="1:7" ht="15" customHeight="1">
      <c r="A41" s="454" t="s">
        <v>656</v>
      </c>
      <c r="B41" s="455"/>
      <c r="C41" s="456"/>
      <c r="D41" s="912"/>
      <c r="E41" s="912"/>
      <c r="F41" s="913">
        <f t="shared" si="1"/>
        <v>0</v>
      </c>
      <c r="G41" s="913"/>
    </row>
    <row r="42" spans="1:7" ht="15" customHeight="1">
      <c r="A42" s="457" t="s">
        <v>657</v>
      </c>
      <c r="B42" s="455"/>
      <c r="C42" s="456"/>
      <c r="D42" s="912"/>
      <c r="E42" s="912"/>
      <c r="F42" s="913">
        <f t="shared" si="1"/>
        <v>0</v>
      </c>
      <c r="G42" s="913"/>
    </row>
    <row r="43" spans="1:7" ht="15" customHeight="1">
      <c r="A43" s="458" t="s">
        <v>658</v>
      </c>
      <c r="B43" s="459"/>
      <c r="C43" s="460"/>
      <c r="D43" s="912"/>
      <c r="E43" s="912"/>
      <c r="F43" s="913">
        <f t="shared" si="1"/>
        <v>0</v>
      </c>
      <c r="G43" s="913"/>
    </row>
    <row r="44" spans="1:7" ht="15" customHeight="1">
      <c r="A44" s="461" t="s">
        <v>659</v>
      </c>
      <c r="B44" s="450">
        <f>+B43+B42+B41+B36</f>
        <v>0</v>
      </c>
      <c r="C44" s="450">
        <f>+C43+C42+C41+C36</f>
        <v>0</v>
      </c>
      <c r="D44" s="914">
        <f>+D43+D42+D41+D36</f>
        <v>5760150.6600000001</v>
      </c>
      <c r="E44" s="914"/>
      <c r="F44" s="915">
        <f t="shared" si="1"/>
        <v>0</v>
      </c>
      <c r="G44" s="915"/>
    </row>
    <row r="45" spans="1:7" ht="2.4500000000000002" customHeight="1">
      <c r="A45" s="453"/>
      <c r="B45" s="461"/>
      <c r="C45" s="461"/>
      <c r="D45" s="461"/>
      <c r="E45" s="461"/>
      <c r="F45" s="462"/>
      <c r="G45" s="462"/>
    </row>
    <row r="46" spans="1:7" ht="15" customHeight="1">
      <c r="A46" s="909" t="s">
        <v>660</v>
      </c>
      <c r="B46" s="434" t="s">
        <v>106</v>
      </c>
      <c r="C46" s="434" t="s">
        <v>106</v>
      </c>
      <c r="D46" s="888" t="s">
        <v>108</v>
      </c>
      <c r="E46" s="888"/>
      <c r="F46" s="888" t="s">
        <v>109</v>
      </c>
      <c r="G46" s="888"/>
    </row>
    <row r="47" spans="1:7" ht="15" customHeight="1">
      <c r="A47" s="909"/>
      <c r="B47" s="436" t="s">
        <v>27</v>
      </c>
      <c r="C47" s="436" t="s">
        <v>28</v>
      </c>
      <c r="D47" s="434" t="s">
        <v>31</v>
      </c>
      <c r="E47" s="463" t="s">
        <v>30</v>
      </c>
      <c r="F47" s="434" t="s">
        <v>31</v>
      </c>
      <c r="G47" s="463" t="s">
        <v>30</v>
      </c>
    </row>
    <row r="48" spans="1:7" ht="15" customHeight="1">
      <c r="A48" s="464" t="s">
        <v>661</v>
      </c>
      <c r="B48" s="438"/>
      <c r="C48" s="439" t="s">
        <v>113</v>
      </c>
      <c r="D48" s="440" t="s">
        <v>567</v>
      </c>
      <c r="E48" s="465" t="s">
        <v>662</v>
      </c>
      <c r="F48" s="440" t="s">
        <v>115</v>
      </c>
      <c r="G48" s="465" t="s">
        <v>663</v>
      </c>
    </row>
    <row r="49" spans="1:7" ht="15" customHeight="1">
      <c r="A49" s="466" t="s">
        <v>664</v>
      </c>
      <c r="B49" s="467">
        <f>SUM(B50:B52)</f>
        <v>23010337.09</v>
      </c>
      <c r="C49" s="467">
        <f>SUM(C50:C52)</f>
        <v>23010337.09</v>
      </c>
      <c r="D49" s="467">
        <f>SUM(D50:D52)</f>
        <v>12850516.76</v>
      </c>
      <c r="E49" s="468">
        <f t="shared" ref="E49:E57" si="2">IF($C49="",0,IF($C49=0,0,D49/$C49))</f>
        <v>0.55846712326455539</v>
      </c>
      <c r="F49" s="467">
        <f>SUM(F50:F52)</f>
        <v>6452214.4800000004</v>
      </c>
      <c r="G49" s="468">
        <f t="shared" ref="G49:G57" si="3">IF($C49="",0,IF($C49=0,0,F49/$C49))</f>
        <v>0.28040503947263123</v>
      </c>
    </row>
    <row r="50" spans="1:7" ht="15" customHeight="1">
      <c r="A50" s="452" t="s">
        <v>352</v>
      </c>
      <c r="B50" s="469">
        <v>5598050</v>
      </c>
      <c r="C50" s="469">
        <v>5598050</v>
      </c>
      <c r="D50" s="469">
        <v>3919582.02</v>
      </c>
      <c r="E50" s="468">
        <f t="shared" si="2"/>
        <v>0.70016916962156461</v>
      </c>
      <c r="F50" s="469">
        <v>3919582.02</v>
      </c>
      <c r="G50" s="468">
        <f t="shared" si="3"/>
        <v>0.70016916962156461</v>
      </c>
    </row>
    <row r="51" spans="1:7" ht="15" customHeight="1">
      <c r="A51" s="452" t="s">
        <v>665</v>
      </c>
      <c r="B51" s="469"/>
      <c r="C51" s="469"/>
      <c r="D51" s="469"/>
      <c r="E51" s="468">
        <f t="shared" si="2"/>
        <v>0</v>
      </c>
      <c r="F51" s="469"/>
      <c r="G51" s="468">
        <f t="shared" si="3"/>
        <v>0</v>
      </c>
    </row>
    <row r="52" spans="1:7" ht="15" customHeight="1">
      <c r="A52" s="452" t="s">
        <v>354</v>
      </c>
      <c r="B52" s="469">
        <v>17412287.09</v>
      </c>
      <c r="C52" s="469">
        <v>17412287.09</v>
      </c>
      <c r="D52" s="469">
        <v>8930934.7400000002</v>
      </c>
      <c r="E52" s="468">
        <f t="shared" si="2"/>
        <v>0.51290991779759365</v>
      </c>
      <c r="F52" s="469">
        <v>2532632.46</v>
      </c>
      <c r="G52" s="468">
        <f t="shared" si="3"/>
        <v>0.14545087884833399</v>
      </c>
    </row>
    <row r="53" spans="1:7" ht="15" customHeight="1">
      <c r="A53" s="452" t="s">
        <v>569</v>
      </c>
      <c r="B53" s="443">
        <f>SUM(B54:B56)</f>
        <v>17497000</v>
      </c>
      <c r="C53" s="443">
        <f>SUM(C54:C56)</f>
        <v>17497000</v>
      </c>
      <c r="D53" s="443">
        <f>SUM(D54:D56)</f>
        <v>1046733.93</v>
      </c>
      <c r="E53" s="468">
        <f t="shared" si="2"/>
        <v>5.9823622906784023E-2</v>
      </c>
      <c r="F53" s="443">
        <f>SUM(F54:F56)</f>
        <v>0</v>
      </c>
      <c r="G53" s="468">
        <f t="shared" si="3"/>
        <v>0</v>
      </c>
    </row>
    <row r="54" spans="1:7" ht="15" customHeight="1">
      <c r="A54" s="428" t="s">
        <v>666</v>
      </c>
      <c r="B54" s="469">
        <v>17497000</v>
      </c>
      <c r="C54" s="469">
        <v>17497000</v>
      </c>
      <c r="D54" s="469">
        <v>1046733.93</v>
      </c>
      <c r="E54" s="468">
        <f t="shared" si="2"/>
        <v>5.9823622906784023E-2</v>
      </c>
      <c r="F54" s="469"/>
      <c r="G54" s="468">
        <f t="shared" si="3"/>
        <v>0</v>
      </c>
    </row>
    <row r="55" spans="1:7" ht="15" customHeight="1">
      <c r="A55" s="428" t="s">
        <v>357</v>
      </c>
      <c r="B55" s="469"/>
      <c r="C55" s="469"/>
      <c r="D55" s="469"/>
      <c r="E55" s="468">
        <f t="shared" si="2"/>
        <v>0</v>
      </c>
      <c r="F55" s="469"/>
      <c r="G55" s="468">
        <f t="shared" si="3"/>
        <v>0</v>
      </c>
    </row>
    <row r="56" spans="1:7" ht="15" customHeight="1">
      <c r="A56" s="428" t="s">
        <v>667</v>
      </c>
      <c r="B56" s="469"/>
      <c r="C56" s="469"/>
      <c r="D56" s="469"/>
      <c r="E56" s="468">
        <f t="shared" si="2"/>
        <v>0</v>
      </c>
      <c r="F56" s="469"/>
      <c r="G56" s="468">
        <f t="shared" si="3"/>
        <v>0</v>
      </c>
    </row>
    <row r="57" spans="1:7" ht="15" customHeight="1">
      <c r="A57" s="470" t="s">
        <v>668</v>
      </c>
      <c r="B57" s="471">
        <f>+B53+B49</f>
        <v>40507337.090000004</v>
      </c>
      <c r="C57" s="471">
        <f>+C53+C49</f>
        <v>40507337.090000004</v>
      </c>
      <c r="D57" s="471">
        <f>+D53+D49</f>
        <v>13897250.689999999</v>
      </c>
      <c r="E57" s="472">
        <f t="shared" si="2"/>
        <v>0.34307983907021122</v>
      </c>
      <c r="F57" s="471">
        <f>+F53+F49</f>
        <v>6452214.4800000004</v>
      </c>
      <c r="G57" s="451">
        <f t="shared" si="3"/>
        <v>0.1592850812598306</v>
      </c>
    </row>
    <row r="58" spans="1:7" ht="2.4500000000000002" customHeight="1">
      <c r="A58" s="910"/>
      <c r="B58" s="910"/>
      <c r="C58" s="452"/>
      <c r="D58" s="452"/>
      <c r="E58" s="452"/>
      <c r="F58" s="462"/>
      <c r="G58" s="462"/>
    </row>
    <row r="59" spans="1:7" ht="15" customHeight="1">
      <c r="A59" s="911" t="s">
        <v>669</v>
      </c>
      <c r="B59" s="434" t="s">
        <v>106</v>
      </c>
      <c r="C59" s="434" t="s">
        <v>106</v>
      </c>
      <c r="D59" s="888" t="s">
        <v>108</v>
      </c>
      <c r="E59" s="888"/>
      <c r="F59" s="888" t="s">
        <v>109</v>
      </c>
      <c r="G59" s="888"/>
    </row>
    <row r="60" spans="1:7" ht="15" customHeight="1">
      <c r="A60" s="911"/>
      <c r="B60" s="436" t="s">
        <v>27</v>
      </c>
      <c r="C60" s="436" t="s">
        <v>28</v>
      </c>
      <c r="D60" s="434" t="s">
        <v>31</v>
      </c>
      <c r="E60" s="463" t="s">
        <v>30</v>
      </c>
      <c r="F60" s="434" t="s">
        <v>31</v>
      </c>
      <c r="G60" s="463" t="s">
        <v>30</v>
      </c>
    </row>
    <row r="61" spans="1:7" ht="15" customHeight="1">
      <c r="A61" s="911"/>
      <c r="B61" s="474"/>
      <c r="C61" s="474"/>
      <c r="D61" s="440" t="s">
        <v>618</v>
      </c>
      <c r="E61" s="465" t="s">
        <v>670</v>
      </c>
      <c r="F61" s="440" t="s">
        <v>671</v>
      </c>
      <c r="G61" s="465" t="s">
        <v>672</v>
      </c>
    </row>
    <row r="62" spans="1:7" ht="15" customHeight="1">
      <c r="A62" s="475" t="s">
        <v>673</v>
      </c>
      <c r="B62" s="476"/>
      <c r="C62" s="476"/>
      <c r="D62" s="476"/>
      <c r="E62" s="468">
        <f t="shared" ref="E62:E72" si="4">IF(D$57="",0,IF(D$57=0,0,D62/D$57))</f>
        <v>0</v>
      </c>
      <c r="F62" s="476"/>
      <c r="G62" s="468">
        <f t="shared" ref="G62:G72" si="5">IF(F$57="",0,IF(F$57=0,0,F62/F$57))</f>
        <v>0</v>
      </c>
    </row>
    <row r="63" spans="1:7" ht="15" customHeight="1">
      <c r="A63" s="477" t="s">
        <v>674</v>
      </c>
      <c r="B63" s="469"/>
      <c r="C63" s="469"/>
      <c r="D63" s="469"/>
      <c r="E63" s="468">
        <f t="shared" si="4"/>
        <v>0</v>
      </c>
      <c r="F63" s="469"/>
      <c r="G63" s="468">
        <f t="shared" si="5"/>
        <v>0</v>
      </c>
    </row>
    <row r="64" spans="1:7" ht="15" customHeight="1">
      <c r="A64" s="477" t="s">
        <v>675</v>
      </c>
      <c r="B64" s="443">
        <f>SUM(B65:B67)</f>
        <v>0</v>
      </c>
      <c r="C64" s="443">
        <f>SUM(C65:C67)</f>
        <v>0</v>
      </c>
      <c r="D64" s="443">
        <f>SUM(D65:D67)</f>
        <v>5760150.6600000001</v>
      </c>
      <c r="E64" s="468">
        <f t="shared" si="4"/>
        <v>0.41448130918044196</v>
      </c>
      <c r="F64" s="443">
        <f>SUM(F65:F67)</f>
        <v>0</v>
      </c>
      <c r="G64" s="468">
        <f t="shared" si="5"/>
        <v>0</v>
      </c>
    </row>
    <row r="65" spans="1:7" ht="15" customHeight="1">
      <c r="A65" s="457" t="s">
        <v>676</v>
      </c>
      <c r="B65" s="469"/>
      <c r="C65" s="469"/>
      <c r="D65" s="469">
        <v>5760150.6600000001</v>
      </c>
      <c r="E65" s="468">
        <f t="shared" si="4"/>
        <v>0.41448130918044196</v>
      </c>
      <c r="F65" s="469"/>
      <c r="G65" s="468">
        <f t="shared" si="5"/>
        <v>0</v>
      </c>
    </row>
    <row r="66" spans="1:7" ht="15" customHeight="1">
      <c r="A66" s="457" t="s">
        <v>677</v>
      </c>
      <c r="B66" s="469"/>
      <c r="C66" s="469"/>
      <c r="D66" s="469"/>
      <c r="E66" s="468">
        <f t="shared" si="4"/>
        <v>0</v>
      </c>
      <c r="F66" s="469"/>
      <c r="G66" s="468">
        <f t="shared" si="5"/>
        <v>0</v>
      </c>
    </row>
    <row r="67" spans="1:7" ht="15" customHeight="1">
      <c r="A67" s="478" t="s">
        <v>678</v>
      </c>
      <c r="B67" s="469"/>
      <c r="C67" s="469"/>
      <c r="D67" s="469">
        <v>0</v>
      </c>
      <c r="E67" s="468">
        <f t="shared" si="4"/>
        <v>0</v>
      </c>
      <c r="F67" s="469">
        <v>0</v>
      </c>
      <c r="G67" s="468">
        <f t="shared" si="5"/>
        <v>0</v>
      </c>
    </row>
    <row r="68" spans="1:7" ht="15" customHeight="1">
      <c r="A68" s="479" t="s">
        <v>679</v>
      </c>
      <c r="B68" s="469"/>
      <c r="C68" s="469"/>
      <c r="D68" s="469"/>
      <c r="E68" s="468">
        <f t="shared" si="4"/>
        <v>0</v>
      </c>
      <c r="F68" s="469"/>
      <c r="G68" s="468">
        <f t="shared" si="5"/>
        <v>0</v>
      </c>
    </row>
    <row r="69" spans="1:7" ht="15" customHeight="1">
      <c r="A69" s="480" t="s">
        <v>680</v>
      </c>
      <c r="B69" s="469"/>
      <c r="C69" s="469"/>
      <c r="D69" s="469"/>
      <c r="E69" s="468">
        <f t="shared" si="4"/>
        <v>0</v>
      </c>
      <c r="F69" s="469"/>
      <c r="G69" s="468">
        <f t="shared" si="5"/>
        <v>0</v>
      </c>
    </row>
    <row r="70" spans="1:7" ht="15" customHeight="1">
      <c r="A70" s="481" t="s">
        <v>681</v>
      </c>
      <c r="B70" s="469"/>
      <c r="C70" s="469"/>
      <c r="D70" s="469"/>
      <c r="E70" s="468">
        <f t="shared" si="4"/>
        <v>0</v>
      </c>
      <c r="F70" s="469"/>
      <c r="G70" s="468">
        <f t="shared" si="5"/>
        <v>0</v>
      </c>
    </row>
    <row r="71" spans="1:7" ht="24.95" customHeight="1">
      <c r="A71" s="482" t="s">
        <v>682</v>
      </c>
      <c r="B71" s="469"/>
      <c r="C71" s="469"/>
      <c r="D71" s="469"/>
      <c r="E71" s="468">
        <f t="shared" si="4"/>
        <v>0</v>
      </c>
      <c r="F71" s="469"/>
      <c r="G71" s="468">
        <f t="shared" si="5"/>
        <v>0</v>
      </c>
    </row>
    <row r="72" spans="1:7" ht="15" customHeight="1">
      <c r="A72" s="483" t="s">
        <v>683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5760150.6600000001</v>
      </c>
      <c r="E72" s="451">
        <f t="shared" si="4"/>
        <v>0.41448130918044196</v>
      </c>
      <c r="F72" s="484">
        <f>+F62+F63+F64+F68+F69+F70+F71</f>
        <v>0</v>
      </c>
      <c r="G72" s="451">
        <f t="shared" si="5"/>
        <v>0</v>
      </c>
    </row>
    <row r="73" spans="1:7" ht="2.4500000000000002" customHeight="1">
      <c r="A73" s="485"/>
      <c r="B73" s="485"/>
      <c r="C73" s="485"/>
      <c r="D73" s="485"/>
      <c r="E73" s="486"/>
      <c r="F73" s="487"/>
      <c r="G73" s="488"/>
    </row>
    <row r="74" spans="1:7" ht="15" customHeight="1">
      <c r="A74" s="489" t="s">
        <v>684</v>
      </c>
      <c r="B74" s="490">
        <f>+B57-B72</f>
        <v>40507337.090000004</v>
      </c>
      <c r="C74" s="490">
        <f>+C57-C72</f>
        <v>40507337.090000004</v>
      </c>
      <c r="D74" s="490">
        <f>+D57-D72</f>
        <v>8137100.0299999993</v>
      </c>
      <c r="E74" s="451">
        <f>IF(D$57="",0,IF(D$57=0,0,D74/D$57))</f>
        <v>0.58551869081955799</v>
      </c>
      <c r="F74" s="491">
        <f>+F57-F72</f>
        <v>6452214.4800000004</v>
      </c>
      <c r="G74" s="451">
        <f>IF(F$57="",0,IF(F$57=0,0,F74/F$57))</f>
        <v>1</v>
      </c>
    </row>
    <row r="75" spans="1:7" ht="2.4500000000000002" customHeight="1">
      <c r="A75" s="492"/>
      <c r="B75" s="466"/>
      <c r="C75" s="430"/>
      <c r="D75" s="452"/>
      <c r="E75" s="452"/>
      <c r="F75" s="462"/>
      <c r="G75" s="462"/>
    </row>
    <row r="76" spans="1:7" ht="30.75" customHeight="1">
      <c r="A76" s="905" t="s">
        <v>685</v>
      </c>
      <c r="B76" s="905"/>
      <c r="C76" s="905"/>
      <c r="D76" s="905"/>
      <c r="E76" s="905"/>
      <c r="F76" s="906">
        <f>IF(D31="",0,IF(D31=0,0,D74/D31))</f>
        <v>0.73878716388435672</v>
      </c>
      <c r="G76" s="906"/>
    </row>
    <row r="77" spans="1:7" ht="2.4500000000000002" customHeight="1">
      <c r="A77" s="489"/>
      <c r="B77" s="489"/>
      <c r="C77" s="489"/>
      <c r="D77" s="489"/>
      <c r="E77" s="454"/>
      <c r="F77" s="488"/>
      <c r="G77" s="488"/>
    </row>
    <row r="78" spans="1:7" ht="15" customHeight="1">
      <c r="A78" s="905" t="s">
        <v>686</v>
      </c>
      <c r="B78" s="905"/>
      <c r="C78" s="905"/>
      <c r="D78" s="905"/>
      <c r="E78" s="905"/>
      <c r="F78" s="907">
        <f>(F76-0.15)*D31</f>
        <v>6484980.0904999999</v>
      </c>
      <c r="G78" s="907"/>
    </row>
    <row r="79" spans="1:7" ht="2.4500000000000002" customHeight="1">
      <c r="A79" s="493"/>
      <c r="B79" s="493"/>
      <c r="C79" s="493"/>
      <c r="D79" s="493"/>
      <c r="E79" s="454"/>
      <c r="F79" s="488"/>
      <c r="G79" s="488"/>
    </row>
    <row r="80" spans="1:7" ht="18" customHeight="1">
      <c r="A80" s="908" t="s">
        <v>687</v>
      </c>
      <c r="B80" s="908"/>
      <c r="C80" s="894" t="s">
        <v>688</v>
      </c>
      <c r="D80" s="908" t="s">
        <v>689</v>
      </c>
      <c r="E80" s="908" t="s">
        <v>690</v>
      </c>
      <c r="F80" s="908" t="s">
        <v>691</v>
      </c>
      <c r="G80" s="894" t="s">
        <v>692</v>
      </c>
    </row>
    <row r="81" spans="1:7" ht="18" customHeight="1">
      <c r="A81" s="908"/>
      <c r="B81" s="908"/>
      <c r="C81" s="894"/>
      <c r="D81" s="908"/>
      <c r="E81" s="908"/>
      <c r="F81" s="908"/>
      <c r="G81" s="894"/>
    </row>
    <row r="82" spans="1:7" ht="15" customHeight="1">
      <c r="A82" s="904" t="s">
        <v>693</v>
      </c>
      <c r="B82" s="904"/>
      <c r="C82" s="494"/>
      <c r="D82" s="495"/>
      <c r="E82" s="496"/>
      <c r="F82" s="497"/>
      <c r="G82" s="498"/>
    </row>
    <row r="83" spans="1:7" ht="15" customHeight="1">
      <c r="A83" s="902" t="s">
        <v>694</v>
      </c>
      <c r="B83" s="902"/>
      <c r="C83" s="499"/>
      <c r="D83" s="500"/>
      <c r="E83" s="447"/>
      <c r="F83" s="501"/>
      <c r="G83" s="502"/>
    </row>
    <row r="84" spans="1:7" ht="15" customHeight="1">
      <c r="A84" s="902" t="s">
        <v>695</v>
      </c>
      <c r="B84" s="902"/>
      <c r="C84" s="499"/>
      <c r="D84" s="500"/>
      <c r="E84" s="447"/>
      <c r="F84" s="501"/>
      <c r="G84" s="502"/>
    </row>
    <row r="85" spans="1:7" ht="15" customHeight="1">
      <c r="A85" s="902" t="s">
        <v>696</v>
      </c>
      <c r="B85" s="902"/>
      <c r="C85" s="499"/>
      <c r="D85" s="500"/>
      <c r="E85" s="447"/>
      <c r="F85" s="501"/>
      <c r="G85" s="502"/>
    </row>
    <row r="86" spans="1:7" ht="15" customHeight="1">
      <c r="A86" s="902" t="s">
        <v>697</v>
      </c>
      <c r="B86" s="902"/>
      <c r="C86" s="499"/>
      <c r="D86" s="500"/>
      <c r="E86" s="447"/>
      <c r="F86" s="501"/>
      <c r="G86" s="502"/>
    </row>
    <row r="87" spans="1:7" ht="15" customHeight="1">
      <c r="A87" s="902" t="s">
        <v>698</v>
      </c>
      <c r="B87" s="902"/>
      <c r="C87" s="499"/>
      <c r="D87" s="500"/>
      <c r="E87" s="447"/>
      <c r="F87" s="501"/>
      <c r="G87" s="502"/>
    </row>
    <row r="88" spans="1:7" ht="15" customHeight="1">
      <c r="A88" s="902" t="s">
        <v>699</v>
      </c>
      <c r="B88" s="902"/>
      <c r="C88" s="499"/>
      <c r="D88" s="500"/>
      <c r="E88" s="447"/>
      <c r="F88" s="501"/>
      <c r="G88" s="502"/>
    </row>
    <row r="89" spans="1:7" ht="15" customHeight="1">
      <c r="A89" s="902" t="s">
        <v>700</v>
      </c>
      <c r="B89" s="902"/>
      <c r="C89" s="499"/>
      <c r="D89" s="500"/>
      <c r="E89" s="447"/>
      <c r="F89" s="501"/>
      <c r="G89" s="502"/>
    </row>
    <row r="90" spans="1:7" ht="15" customHeight="1">
      <c r="A90" s="902" t="s">
        <v>701</v>
      </c>
      <c r="B90" s="902"/>
      <c r="C90" s="499"/>
      <c r="D90" s="500"/>
      <c r="E90" s="447"/>
      <c r="F90" s="501"/>
      <c r="G90" s="502"/>
    </row>
    <row r="91" spans="1:7" ht="15" customHeight="1">
      <c r="A91" s="902" t="s">
        <v>702</v>
      </c>
      <c r="B91" s="902"/>
      <c r="C91" s="499"/>
      <c r="D91" s="500"/>
      <c r="E91" s="447"/>
      <c r="F91" s="501"/>
      <c r="G91" s="502"/>
    </row>
    <row r="92" spans="1:7" ht="15" customHeight="1">
      <c r="A92" s="902" t="s">
        <v>703</v>
      </c>
      <c r="B92" s="902"/>
      <c r="C92" s="499"/>
      <c r="D92" s="500"/>
      <c r="E92" s="503"/>
      <c r="F92" s="504"/>
      <c r="G92" s="502"/>
    </row>
    <row r="93" spans="1:7" ht="15" customHeight="1">
      <c r="A93" s="903" t="s">
        <v>704</v>
      </c>
      <c r="B93" s="903"/>
      <c r="C93" s="505">
        <f>SUM(C82:C92)</f>
        <v>0</v>
      </c>
      <c r="D93" s="505">
        <f>SUM(D82:D92)</f>
        <v>0</v>
      </c>
      <c r="E93" s="505">
        <f>SUM(E82:E92)</f>
        <v>0</v>
      </c>
      <c r="F93" s="505">
        <f>SUM(F82:F92)</f>
        <v>0</v>
      </c>
      <c r="G93" s="506">
        <f>SUM(G82:G92)</f>
        <v>0</v>
      </c>
    </row>
    <row r="94" spans="1:7" ht="2.4500000000000002" customHeight="1">
      <c r="A94" s="507"/>
      <c r="B94" s="452"/>
      <c r="C94" s="430"/>
      <c r="D94" s="452"/>
      <c r="E94" s="452"/>
      <c r="F94" s="462"/>
      <c r="G94" s="462"/>
    </row>
    <row r="95" spans="1:7" ht="8.1" customHeight="1">
      <c r="A95" s="893" t="s">
        <v>705</v>
      </c>
      <c r="B95" s="893"/>
      <c r="C95" s="894" t="s">
        <v>706</v>
      </c>
      <c r="D95" s="894"/>
      <c r="E95" s="894"/>
      <c r="F95" s="894"/>
      <c r="G95" s="894"/>
    </row>
    <row r="96" spans="1:7" ht="8.1" customHeight="1">
      <c r="A96" s="893"/>
      <c r="B96" s="893"/>
      <c r="C96" s="894"/>
      <c r="D96" s="894"/>
      <c r="E96" s="894"/>
      <c r="F96" s="894"/>
      <c r="G96" s="894"/>
    </row>
    <row r="97" spans="1:7" ht="12" customHeight="1">
      <c r="A97" s="893"/>
      <c r="B97" s="893"/>
      <c r="C97" s="895" t="s">
        <v>707</v>
      </c>
      <c r="D97" s="896" t="s">
        <v>708</v>
      </c>
      <c r="E97" s="896"/>
      <c r="F97" s="896" t="s">
        <v>709</v>
      </c>
      <c r="G97" s="896"/>
    </row>
    <row r="98" spans="1:7" ht="12" customHeight="1">
      <c r="A98" s="893"/>
      <c r="B98" s="893"/>
      <c r="C98" s="895"/>
      <c r="D98" s="896"/>
      <c r="E98" s="896"/>
      <c r="F98" s="896"/>
      <c r="G98" s="896"/>
    </row>
    <row r="99" spans="1:7" ht="15" customHeight="1">
      <c r="A99" s="893"/>
      <c r="B99" s="893"/>
      <c r="C99" s="510"/>
      <c r="D99" s="897" t="s">
        <v>710</v>
      </c>
      <c r="E99" s="897"/>
      <c r="F99" s="898"/>
      <c r="G99" s="898"/>
    </row>
    <row r="100" spans="1:7" ht="15" customHeight="1">
      <c r="A100" s="891" t="s">
        <v>711</v>
      </c>
      <c r="B100" s="891"/>
      <c r="C100" s="512"/>
      <c r="D100" s="901"/>
      <c r="E100" s="901"/>
      <c r="F100" s="901"/>
      <c r="G100" s="901"/>
    </row>
    <row r="101" spans="1:7" ht="15" customHeight="1">
      <c r="A101" s="889" t="s">
        <v>712</v>
      </c>
      <c r="B101" s="889"/>
      <c r="C101" s="513"/>
      <c r="D101" s="899"/>
      <c r="E101" s="899"/>
      <c r="F101" s="899"/>
      <c r="G101" s="899"/>
    </row>
    <row r="102" spans="1:7" ht="15" customHeight="1">
      <c r="A102" s="889" t="s">
        <v>713</v>
      </c>
      <c r="B102" s="889"/>
      <c r="C102" s="513"/>
      <c r="D102" s="899"/>
      <c r="E102" s="899"/>
      <c r="F102" s="899"/>
      <c r="G102" s="899"/>
    </row>
    <row r="103" spans="1:7" ht="15" customHeight="1">
      <c r="A103" s="889" t="s">
        <v>714</v>
      </c>
      <c r="B103" s="889"/>
      <c r="C103" s="513"/>
      <c r="D103" s="899"/>
      <c r="E103" s="899"/>
      <c r="F103" s="899"/>
      <c r="G103" s="899"/>
    </row>
    <row r="104" spans="1:7" ht="15" customHeight="1">
      <c r="A104" s="889" t="s">
        <v>715</v>
      </c>
      <c r="B104" s="889"/>
      <c r="C104" s="513"/>
      <c r="D104" s="899"/>
      <c r="E104" s="899"/>
      <c r="F104" s="899"/>
      <c r="G104" s="899"/>
    </row>
    <row r="105" spans="1:7" ht="15" customHeight="1">
      <c r="A105" s="889" t="s">
        <v>716</v>
      </c>
      <c r="B105" s="889"/>
      <c r="C105" s="513"/>
      <c r="D105" s="899"/>
      <c r="E105" s="899"/>
      <c r="F105" s="899"/>
      <c r="G105" s="899"/>
    </row>
    <row r="106" spans="1:7" ht="15" customHeight="1">
      <c r="A106" s="889" t="s">
        <v>717</v>
      </c>
      <c r="B106" s="889"/>
      <c r="C106" s="513"/>
      <c r="D106" s="899"/>
      <c r="E106" s="899"/>
      <c r="F106" s="899"/>
      <c r="G106" s="899"/>
    </row>
    <row r="107" spans="1:7" ht="15" customHeight="1">
      <c r="A107" s="889" t="s">
        <v>718</v>
      </c>
      <c r="B107" s="889"/>
      <c r="C107" s="513"/>
      <c r="D107" s="899"/>
      <c r="E107" s="899"/>
      <c r="F107" s="899"/>
      <c r="G107" s="899"/>
    </row>
    <row r="108" spans="1:7" ht="15" customHeight="1">
      <c r="A108" s="889" t="s">
        <v>719</v>
      </c>
      <c r="B108" s="889"/>
      <c r="C108" s="513"/>
      <c r="D108" s="899"/>
      <c r="E108" s="899"/>
      <c r="F108" s="899"/>
      <c r="G108" s="899"/>
    </row>
    <row r="109" spans="1:7" ht="15" customHeight="1">
      <c r="A109" s="889" t="s">
        <v>720</v>
      </c>
      <c r="B109" s="889"/>
      <c r="C109" s="513"/>
      <c r="D109" s="899"/>
      <c r="E109" s="899"/>
      <c r="F109" s="899"/>
      <c r="G109" s="899"/>
    </row>
    <row r="110" spans="1:7" ht="15" customHeight="1">
      <c r="A110" s="889" t="s">
        <v>721</v>
      </c>
      <c r="B110" s="889"/>
      <c r="C110" s="513"/>
      <c r="D110" s="899"/>
      <c r="E110" s="899"/>
      <c r="F110" s="899"/>
      <c r="G110" s="899"/>
    </row>
    <row r="111" spans="1:7" ht="15" customHeight="1">
      <c r="A111" s="900" t="s">
        <v>722</v>
      </c>
      <c r="B111" s="900"/>
      <c r="C111" s="514">
        <f>SUM(C100:C110)</f>
        <v>0</v>
      </c>
      <c r="D111" s="887">
        <f>SUM(D100:D110)</f>
        <v>0</v>
      </c>
      <c r="E111" s="887"/>
      <c r="F111" s="887">
        <f>SUM(F100:F110)</f>
        <v>0</v>
      </c>
      <c r="G111" s="887"/>
    </row>
    <row r="112" spans="1:7" ht="2.4500000000000002" customHeight="1">
      <c r="A112" s="452"/>
      <c r="B112" s="452"/>
      <c r="C112" s="452"/>
      <c r="D112" s="452"/>
      <c r="E112" s="452"/>
      <c r="F112" s="488"/>
      <c r="G112" s="462"/>
    </row>
    <row r="113" spans="1:7" ht="7.5" customHeight="1">
      <c r="A113" s="893" t="s">
        <v>723</v>
      </c>
      <c r="B113" s="893"/>
      <c r="C113" s="894" t="s">
        <v>724</v>
      </c>
      <c r="D113" s="894"/>
      <c r="E113" s="894"/>
      <c r="F113" s="894"/>
      <c r="G113" s="894"/>
    </row>
    <row r="114" spans="1:7" ht="7.5" customHeight="1">
      <c r="A114" s="893"/>
      <c r="B114" s="893"/>
      <c r="C114" s="894"/>
      <c r="D114" s="894"/>
      <c r="E114" s="894"/>
      <c r="F114" s="894"/>
      <c r="G114" s="894"/>
    </row>
    <row r="115" spans="1:7" ht="12" customHeight="1">
      <c r="A115" s="893"/>
      <c r="B115" s="893"/>
      <c r="C115" s="895" t="s">
        <v>707</v>
      </c>
      <c r="D115" s="896" t="s">
        <v>708</v>
      </c>
      <c r="E115" s="896"/>
      <c r="F115" s="896" t="s">
        <v>709</v>
      </c>
      <c r="G115" s="896"/>
    </row>
    <row r="116" spans="1:7" ht="12" customHeight="1">
      <c r="A116" s="893"/>
      <c r="B116" s="893"/>
      <c r="C116" s="895"/>
      <c r="D116" s="896"/>
      <c r="E116" s="896"/>
      <c r="F116" s="896"/>
      <c r="G116" s="896"/>
    </row>
    <row r="117" spans="1:7" ht="15" customHeight="1">
      <c r="A117" s="893"/>
      <c r="B117" s="893"/>
      <c r="C117" s="510"/>
      <c r="D117" s="897" t="s">
        <v>725</v>
      </c>
      <c r="E117" s="897"/>
      <c r="F117" s="898"/>
      <c r="G117" s="898"/>
    </row>
    <row r="118" spans="1:7" ht="15" customHeight="1">
      <c r="A118" s="891" t="s">
        <v>726</v>
      </c>
      <c r="B118" s="891"/>
      <c r="C118" s="515"/>
      <c r="D118" s="892"/>
      <c r="E118" s="892"/>
      <c r="F118" s="892"/>
      <c r="G118" s="892"/>
    </row>
    <row r="119" spans="1:7" ht="15" customHeight="1">
      <c r="A119" s="889" t="s">
        <v>727</v>
      </c>
      <c r="B119" s="889"/>
      <c r="C119" s="516"/>
      <c r="D119" s="890"/>
      <c r="E119" s="890"/>
      <c r="F119" s="890"/>
      <c r="G119" s="890"/>
    </row>
    <row r="120" spans="1:7" ht="15" customHeight="1">
      <c r="A120" s="889" t="s">
        <v>728</v>
      </c>
      <c r="B120" s="889"/>
      <c r="C120" s="516"/>
      <c r="D120" s="890"/>
      <c r="E120" s="890"/>
      <c r="F120" s="890"/>
      <c r="G120" s="890"/>
    </row>
    <row r="121" spans="1:7" ht="15" customHeight="1">
      <c r="A121" s="889" t="s">
        <v>729</v>
      </c>
      <c r="B121" s="889"/>
      <c r="C121" s="516"/>
      <c r="D121" s="890"/>
      <c r="E121" s="890"/>
      <c r="F121" s="890"/>
      <c r="G121" s="890"/>
    </row>
    <row r="122" spans="1:7" ht="15" customHeight="1">
      <c r="A122" s="889" t="s">
        <v>730</v>
      </c>
      <c r="B122" s="889"/>
      <c r="C122" s="516"/>
      <c r="D122" s="890"/>
      <c r="E122" s="890"/>
      <c r="F122" s="890"/>
      <c r="G122" s="890"/>
    </row>
    <row r="123" spans="1:7" ht="15" customHeight="1">
      <c r="A123" s="889" t="s">
        <v>731</v>
      </c>
      <c r="B123" s="889"/>
      <c r="C123" s="516"/>
      <c r="D123" s="890"/>
      <c r="E123" s="890"/>
      <c r="F123" s="890"/>
      <c r="G123" s="890"/>
    </row>
    <row r="124" spans="1:7" ht="15" customHeight="1">
      <c r="A124" s="889" t="s">
        <v>732</v>
      </c>
      <c r="B124" s="889"/>
      <c r="C124" s="516"/>
      <c r="D124" s="890"/>
      <c r="E124" s="890"/>
      <c r="F124" s="890"/>
      <c r="G124" s="890"/>
    </row>
    <row r="125" spans="1:7" ht="15" customHeight="1">
      <c r="A125" s="889" t="s">
        <v>733</v>
      </c>
      <c r="B125" s="889"/>
      <c r="C125" s="516"/>
      <c r="D125" s="890"/>
      <c r="E125" s="890"/>
      <c r="F125" s="890"/>
      <c r="G125" s="890"/>
    </row>
    <row r="126" spans="1:7" ht="15" customHeight="1">
      <c r="A126" s="889" t="s">
        <v>734</v>
      </c>
      <c r="B126" s="889"/>
      <c r="C126" s="516"/>
      <c r="D126" s="890"/>
      <c r="E126" s="890"/>
      <c r="F126" s="890"/>
      <c r="G126" s="890"/>
    </row>
    <row r="127" spans="1:7" ht="15" customHeight="1">
      <c r="A127" s="889" t="s">
        <v>735</v>
      </c>
      <c r="B127" s="889"/>
      <c r="C127" s="516"/>
      <c r="D127" s="890"/>
      <c r="E127" s="890"/>
      <c r="F127" s="890"/>
      <c r="G127" s="890"/>
    </row>
    <row r="128" spans="1:7" ht="15" customHeight="1">
      <c r="A128" s="886" t="s">
        <v>736</v>
      </c>
      <c r="B128" s="886"/>
      <c r="C128" s="514">
        <f>SUM(C118:C127)</f>
        <v>0</v>
      </c>
      <c r="D128" s="887">
        <f>SUM(D118:D127)</f>
        <v>0</v>
      </c>
      <c r="E128" s="887"/>
      <c r="F128" s="887">
        <f>SUM(F118:F127)</f>
        <v>0</v>
      </c>
      <c r="G128" s="887"/>
    </row>
    <row r="129" spans="1:7" ht="2.4500000000000002" customHeight="1">
      <c r="A129" s="452"/>
      <c r="B129" s="473"/>
      <c r="C129" s="517"/>
      <c r="D129" s="452"/>
      <c r="E129" s="452"/>
      <c r="F129" s="462"/>
      <c r="G129" s="462"/>
    </row>
    <row r="130" spans="1:7" ht="15" customHeight="1">
      <c r="A130" s="518" t="s">
        <v>660</v>
      </c>
      <c r="B130" s="434" t="s">
        <v>106</v>
      </c>
      <c r="C130" s="434" t="s">
        <v>106</v>
      </c>
      <c r="D130" s="888" t="s">
        <v>108</v>
      </c>
      <c r="E130" s="888"/>
      <c r="F130" s="888" t="s">
        <v>109</v>
      </c>
      <c r="G130" s="888"/>
    </row>
    <row r="131" spans="1:7" ht="15" customHeight="1">
      <c r="A131" s="464" t="s">
        <v>737</v>
      </c>
      <c r="B131" s="436" t="s">
        <v>27</v>
      </c>
      <c r="C131" s="436" t="s">
        <v>28</v>
      </c>
      <c r="D131" s="434" t="s">
        <v>31</v>
      </c>
      <c r="E131" s="463" t="s">
        <v>30</v>
      </c>
      <c r="F131" s="434" t="s">
        <v>31</v>
      </c>
      <c r="G131" s="463" t="s">
        <v>30</v>
      </c>
    </row>
    <row r="132" spans="1:7" ht="15" customHeight="1">
      <c r="A132" s="519"/>
      <c r="B132" s="438"/>
      <c r="C132" s="440"/>
      <c r="D132" s="440" t="s">
        <v>738</v>
      </c>
      <c r="E132" s="520" t="s">
        <v>739</v>
      </c>
      <c r="F132" s="440" t="s">
        <v>740</v>
      </c>
      <c r="G132" s="520" t="s">
        <v>741</v>
      </c>
    </row>
    <row r="133" spans="1:7" ht="15" customHeight="1">
      <c r="A133" s="452" t="s">
        <v>742</v>
      </c>
      <c r="B133" s="447"/>
      <c r="C133" s="447"/>
      <c r="D133" s="503"/>
      <c r="E133" s="521">
        <f t="shared" ref="E133:E139" si="6">IF(D$140="",0,IF(D$140=0,0,D133/D$140))</f>
        <v>0</v>
      </c>
      <c r="F133" s="503"/>
      <c r="G133" s="468">
        <f t="shared" ref="G133:G139" si="7">IF(F$140="",0,IF(F$140=0,0,F133/F$140))</f>
        <v>0</v>
      </c>
    </row>
    <row r="134" spans="1:7" ht="15" customHeight="1">
      <c r="A134" s="452" t="s">
        <v>743</v>
      </c>
      <c r="B134" s="447"/>
      <c r="C134" s="447"/>
      <c r="D134" s="503"/>
      <c r="E134" s="521">
        <f t="shared" si="6"/>
        <v>0</v>
      </c>
      <c r="F134" s="503"/>
      <c r="G134" s="468">
        <f t="shared" si="7"/>
        <v>0</v>
      </c>
    </row>
    <row r="135" spans="1:7" ht="15" customHeight="1">
      <c r="A135" s="452" t="s">
        <v>744</v>
      </c>
      <c r="B135" s="447"/>
      <c r="C135" s="447"/>
      <c r="D135" s="503"/>
      <c r="E135" s="521">
        <f t="shared" si="6"/>
        <v>0</v>
      </c>
      <c r="F135" s="503"/>
      <c r="G135" s="468">
        <f t="shared" si="7"/>
        <v>0</v>
      </c>
    </row>
    <row r="136" spans="1:7" ht="15" customHeight="1">
      <c r="A136" s="452" t="s">
        <v>745</v>
      </c>
      <c r="B136" s="447"/>
      <c r="C136" s="447"/>
      <c r="D136" s="503"/>
      <c r="E136" s="521">
        <f t="shared" si="6"/>
        <v>0</v>
      </c>
      <c r="F136" s="503"/>
      <c r="G136" s="468">
        <f t="shared" si="7"/>
        <v>0</v>
      </c>
    </row>
    <row r="137" spans="1:7" ht="15" customHeight="1">
      <c r="A137" s="452" t="s">
        <v>746</v>
      </c>
      <c r="B137" s="447"/>
      <c r="C137" s="447"/>
      <c r="D137" s="503"/>
      <c r="E137" s="521">
        <f t="shared" si="6"/>
        <v>0</v>
      </c>
      <c r="F137" s="503"/>
      <c r="G137" s="468">
        <f t="shared" si="7"/>
        <v>0</v>
      </c>
    </row>
    <row r="138" spans="1:7" ht="15" customHeight="1">
      <c r="A138" s="452" t="s">
        <v>747</v>
      </c>
      <c r="B138" s="447"/>
      <c r="C138" s="447"/>
      <c r="D138" s="503"/>
      <c r="E138" s="521">
        <f t="shared" si="6"/>
        <v>0</v>
      </c>
      <c r="F138" s="503"/>
      <c r="G138" s="468">
        <f t="shared" si="7"/>
        <v>0</v>
      </c>
    </row>
    <row r="139" spans="1:7" ht="15" customHeight="1">
      <c r="A139" s="517" t="s">
        <v>748</v>
      </c>
      <c r="B139" s="522"/>
      <c r="C139" s="522"/>
      <c r="D139" s="503"/>
      <c r="E139" s="521">
        <f t="shared" si="6"/>
        <v>0</v>
      </c>
      <c r="F139" s="503"/>
      <c r="G139" s="468">
        <f t="shared" si="7"/>
        <v>0</v>
      </c>
    </row>
    <row r="140" spans="1:7" ht="15" customHeight="1">
      <c r="A140" s="461" t="s">
        <v>183</v>
      </c>
      <c r="B140" s="449">
        <f>SUM(B133:B139)</f>
        <v>0</v>
      </c>
      <c r="C140" s="449">
        <f>SUM(C133:C139)</f>
        <v>0</v>
      </c>
      <c r="D140" s="449">
        <f>SUM(D133:D139)</f>
        <v>0</v>
      </c>
      <c r="E140" s="523"/>
      <c r="F140" s="449">
        <f>SUM(F133:F139)</f>
        <v>0</v>
      </c>
      <c r="G140" s="524"/>
    </row>
    <row r="141" spans="1:7">
      <c r="A141" s="525" t="s">
        <v>139</v>
      </c>
      <c r="B141" s="526"/>
      <c r="C141" s="526"/>
      <c r="D141" s="527"/>
      <c r="E141" s="527"/>
      <c r="F141" s="528"/>
      <c r="G141" s="528"/>
    </row>
    <row r="142" spans="1:7">
      <c r="A142" s="452" t="s">
        <v>749</v>
      </c>
      <c r="B142" s="452"/>
      <c r="C142" s="452"/>
      <c r="D142" s="452"/>
      <c r="E142" s="452"/>
      <c r="F142" s="488"/>
      <c r="G142" s="488"/>
    </row>
    <row r="143" spans="1:7">
      <c r="A143" s="529" t="s">
        <v>750</v>
      </c>
      <c r="B143" s="452"/>
      <c r="C143" s="452"/>
      <c r="D143" s="452"/>
      <c r="E143" s="452"/>
      <c r="F143" s="488"/>
      <c r="G143" s="488"/>
    </row>
    <row r="144" spans="1:7">
      <c r="A144" s="529" t="s">
        <v>751</v>
      </c>
      <c r="B144" s="452"/>
      <c r="C144" s="452"/>
      <c r="D144" s="452"/>
      <c r="E144" s="452"/>
      <c r="F144" s="488"/>
      <c r="G144" s="488"/>
    </row>
    <row r="145" spans="1:7">
      <c r="A145" s="530" t="s">
        <v>752</v>
      </c>
      <c r="B145" s="428"/>
      <c r="C145" s="428"/>
      <c r="D145" s="452"/>
      <c r="E145" s="452"/>
      <c r="F145" s="488"/>
      <c r="G145" s="488"/>
    </row>
    <row r="146" spans="1:7">
      <c r="A146" s="530" t="s">
        <v>753</v>
      </c>
      <c r="B146" s="462"/>
      <c r="C146" s="462"/>
      <c r="D146" s="462"/>
      <c r="E146" s="462"/>
      <c r="F146" s="462"/>
      <c r="G146" s="462"/>
    </row>
  </sheetData>
  <sheetProtection password="DA51" sheet="1" formatColumns="0" formatRows="0" selectLockedCells="1"/>
  <mergeCells count="187">
    <mergeCell ref="A1:G1"/>
    <mergeCell ref="A3:G3"/>
    <mergeCell ref="A4:G4"/>
    <mergeCell ref="A5:G5"/>
    <mergeCell ref="A6:G6"/>
    <mergeCell ref="A7:G7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9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7"/>
    <mergeCell ref="C113:G114"/>
    <mergeCell ref="C115:C116"/>
    <mergeCell ref="D115:E116"/>
    <mergeCell ref="F115:G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D27" sqref="D27:E27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53" t="s">
        <v>754</v>
      </c>
      <c r="B1" s="953"/>
      <c r="C1" s="953"/>
      <c r="D1" s="953"/>
      <c r="E1" s="953"/>
      <c r="F1" s="953"/>
      <c r="G1" s="953"/>
    </row>
    <row r="2" spans="1:7" ht="2.4500000000000002" customHeight="1">
      <c r="A2" s="531"/>
      <c r="B2" s="531"/>
      <c r="C2" s="531"/>
      <c r="D2" s="531"/>
      <c r="E2" s="531"/>
      <c r="F2" s="532"/>
      <c r="G2" s="532"/>
    </row>
    <row r="3" spans="1:7" ht="15" customHeight="1">
      <c r="A3" s="954" t="s">
        <v>911</v>
      </c>
      <c r="B3" s="954"/>
      <c r="C3" s="954"/>
      <c r="D3" s="954"/>
      <c r="E3" s="954"/>
      <c r="F3" s="954"/>
      <c r="G3" s="954"/>
    </row>
    <row r="4" spans="1:7" ht="15" customHeight="1">
      <c r="A4" s="955" t="s">
        <v>0</v>
      </c>
      <c r="B4" s="955"/>
      <c r="C4" s="955"/>
      <c r="D4" s="955"/>
      <c r="E4" s="955"/>
      <c r="F4" s="955"/>
      <c r="G4" s="955"/>
    </row>
    <row r="5" spans="1:7" ht="15" customHeight="1">
      <c r="A5" s="956" t="s">
        <v>627</v>
      </c>
      <c r="B5" s="956"/>
      <c r="C5" s="956"/>
      <c r="D5" s="956"/>
      <c r="E5" s="956"/>
      <c r="F5" s="956"/>
      <c r="G5" s="956"/>
    </row>
    <row r="6" spans="1:7" ht="15" customHeight="1">
      <c r="A6" s="955" t="s">
        <v>21</v>
      </c>
      <c r="B6" s="955"/>
      <c r="C6" s="955"/>
      <c r="D6" s="955"/>
      <c r="E6" s="955"/>
      <c r="F6" s="955"/>
      <c r="G6" s="955"/>
    </row>
    <row r="7" spans="1:7" ht="15" customHeight="1">
      <c r="A7" s="954" t="s">
        <v>913</v>
      </c>
      <c r="B7" s="954"/>
      <c r="C7" s="954"/>
      <c r="D7" s="954"/>
      <c r="E7" s="954"/>
      <c r="F7" s="954"/>
      <c r="G7" s="954"/>
    </row>
    <row r="8" spans="1:7" ht="2.4500000000000002" customHeight="1">
      <c r="A8" s="531"/>
      <c r="B8" s="531"/>
      <c r="C8" s="531"/>
      <c r="D8" s="531"/>
      <c r="E8" s="531"/>
      <c r="F8" s="532"/>
      <c r="G8" s="532"/>
    </row>
    <row r="9" spans="1:7" ht="15" customHeight="1">
      <c r="A9" s="534" t="s">
        <v>628</v>
      </c>
      <c r="B9" s="535"/>
      <c r="C9" s="535"/>
      <c r="D9" s="535"/>
      <c r="E9" s="532"/>
      <c r="F9" s="532"/>
      <c r="G9" s="536">
        <v>1</v>
      </c>
    </row>
    <row r="10" spans="1:7" ht="15" customHeight="1">
      <c r="A10" s="952" t="s">
        <v>629</v>
      </c>
      <c r="B10" s="931" t="s">
        <v>392</v>
      </c>
      <c r="C10" s="895" t="s">
        <v>329</v>
      </c>
      <c r="D10" s="932" t="s">
        <v>24</v>
      </c>
      <c r="E10" s="932"/>
      <c r="F10" s="932"/>
      <c r="G10" s="932"/>
    </row>
    <row r="11" spans="1:7" ht="15" customHeight="1">
      <c r="A11" s="952"/>
      <c r="B11" s="931"/>
      <c r="C11" s="895"/>
      <c r="D11" s="949" t="s">
        <v>31</v>
      </c>
      <c r="E11" s="949"/>
      <c r="F11" s="950" t="s">
        <v>30</v>
      </c>
      <c r="G11" s="950"/>
    </row>
    <row r="12" spans="1:7" ht="15" customHeight="1">
      <c r="A12" s="952"/>
      <c r="B12" s="931"/>
      <c r="C12" s="537" t="s">
        <v>32</v>
      </c>
      <c r="D12" s="934" t="s">
        <v>33</v>
      </c>
      <c r="E12" s="934"/>
      <c r="F12" s="951" t="s">
        <v>34</v>
      </c>
      <c r="G12" s="951"/>
    </row>
    <row r="13" spans="1:7" ht="15" customHeight="1">
      <c r="A13" s="441" t="s">
        <v>630</v>
      </c>
      <c r="B13" s="442">
        <f>SUM(B14:B21)</f>
        <v>0</v>
      </c>
      <c r="C13" s="442">
        <f>SUM(C14:C21)</f>
        <v>0</v>
      </c>
      <c r="D13" s="916">
        <f>SUM(D14:D21)</f>
        <v>0</v>
      </c>
      <c r="E13" s="916"/>
      <c r="F13" s="913">
        <f t="shared" ref="F13:F31" si="0">IF(C13="",0,IF(C13=0,0,D13/C13))</f>
        <v>0</v>
      </c>
      <c r="G13" s="913"/>
    </row>
    <row r="14" spans="1:7" ht="15" customHeight="1">
      <c r="A14" s="445" t="s">
        <v>631</v>
      </c>
      <c r="B14" s="446"/>
      <c r="C14" s="446"/>
      <c r="D14" s="922"/>
      <c r="E14" s="922"/>
      <c r="F14" s="913">
        <f t="shared" si="0"/>
        <v>0</v>
      </c>
      <c r="G14" s="913"/>
    </row>
    <row r="15" spans="1:7" ht="15" customHeight="1">
      <c r="A15" s="445" t="s">
        <v>755</v>
      </c>
      <c r="B15" s="446"/>
      <c r="C15" s="446"/>
      <c r="D15" s="922"/>
      <c r="E15" s="922"/>
      <c r="F15" s="913">
        <f t="shared" si="0"/>
        <v>0</v>
      </c>
      <c r="G15" s="913"/>
    </row>
    <row r="16" spans="1:7" ht="15" customHeight="1">
      <c r="A16" s="445" t="s">
        <v>633</v>
      </c>
      <c r="B16" s="446"/>
      <c r="C16" s="446"/>
      <c r="D16" s="922"/>
      <c r="E16" s="922"/>
      <c r="F16" s="913">
        <f t="shared" si="0"/>
        <v>0</v>
      </c>
      <c r="G16" s="913"/>
    </row>
    <row r="17" spans="1:7" ht="15" customHeight="1">
      <c r="A17" s="445" t="s">
        <v>634</v>
      </c>
      <c r="B17" s="446"/>
      <c r="C17" s="446"/>
      <c r="D17" s="922"/>
      <c r="E17" s="922"/>
      <c r="F17" s="913">
        <f t="shared" si="0"/>
        <v>0</v>
      </c>
      <c r="G17" s="913"/>
    </row>
    <row r="18" spans="1:7" ht="15" customHeight="1">
      <c r="A18" s="445" t="s">
        <v>635</v>
      </c>
      <c r="B18" s="446"/>
      <c r="C18" s="446"/>
      <c r="D18" s="922"/>
      <c r="E18" s="922"/>
      <c r="F18" s="913">
        <f t="shared" si="0"/>
        <v>0</v>
      </c>
      <c r="G18" s="913"/>
    </row>
    <row r="19" spans="1:7" ht="15" customHeight="1">
      <c r="A19" s="445" t="s">
        <v>636</v>
      </c>
      <c r="B19" s="446"/>
      <c r="C19" s="446"/>
      <c r="D19" s="922"/>
      <c r="E19" s="922"/>
      <c r="F19" s="913">
        <f t="shared" si="0"/>
        <v>0</v>
      </c>
      <c r="G19" s="913"/>
    </row>
    <row r="20" spans="1:7" ht="15" customHeight="1">
      <c r="A20" s="445" t="s">
        <v>637</v>
      </c>
      <c r="B20" s="446"/>
      <c r="C20" s="446"/>
      <c r="D20" s="922"/>
      <c r="E20" s="922"/>
      <c r="F20" s="913">
        <f t="shared" si="0"/>
        <v>0</v>
      </c>
      <c r="G20" s="913"/>
    </row>
    <row r="21" spans="1:7" ht="15" customHeight="1">
      <c r="A21" s="445" t="s">
        <v>638</v>
      </c>
      <c r="B21" s="446"/>
      <c r="C21" s="446"/>
      <c r="D21" s="922"/>
      <c r="E21" s="922"/>
      <c r="F21" s="913">
        <f t="shared" si="0"/>
        <v>0</v>
      </c>
      <c r="G21" s="913"/>
    </row>
    <row r="22" spans="1:7" ht="15" customHeight="1">
      <c r="A22" s="445" t="s">
        <v>639</v>
      </c>
      <c r="B22" s="442">
        <f>SUM(B23:B28)</f>
        <v>0</v>
      </c>
      <c r="C22" s="442">
        <f>SUM(C23:C28)</f>
        <v>0</v>
      </c>
      <c r="D22" s="916">
        <f>SUM(D23:D28)</f>
        <v>0</v>
      </c>
      <c r="E22" s="916"/>
      <c r="F22" s="913">
        <f t="shared" si="0"/>
        <v>0</v>
      </c>
      <c r="G22" s="913"/>
    </row>
    <row r="23" spans="1:7" ht="15" customHeight="1">
      <c r="A23" s="445" t="s">
        <v>640</v>
      </c>
      <c r="B23" s="447"/>
      <c r="C23" s="447"/>
      <c r="D23" s="922"/>
      <c r="E23" s="922"/>
      <c r="F23" s="913">
        <f t="shared" si="0"/>
        <v>0</v>
      </c>
      <c r="G23" s="913"/>
    </row>
    <row r="24" spans="1:7" ht="15" customHeight="1">
      <c r="A24" s="445" t="s">
        <v>641</v>
      </c>
      <c r="B24" s="447"/>
      <c r="C24" s="447"/>
      <c r="D24" s="922"/>
      <c r="E24" s="922"/>
      <c r="F24" s="913">
        <f t="shared" si="0"/>
        <v>0</v>
      </c>
      <c r="G24" s="913"/>
    </row>
    <row r="25" spans="1:7" ht="15" customHeight="1">
      <c r="A25" s="445" t="s">
        <v>642</v>
      </c>
      <c r="B25" s="447"/>
      <c r="C25" s="447"/>
      <c r="D25" s="922"/>
      <c r="E25" s="922"/>
      <c r="F25" s="913">
        <f t="shared" si="0"/>
        <v>0</v>
      </c>
      <c r="G25" s="913"/>
    </row>
    <row r="26" spans="1:7" ht="15" customHeight="1">
      <c r="A26" s="445" t="s">
        <v>643</v>
      </c>
      <c r="B26" s="447"/>
      <c r="C26" s="447"/>
      <c r="D26" s="922"/>
      <c r="E26" s="922"/>
      <c r="F26" s="913">
        <f t="shared" si="0"/>
        <v>0</v>
      </c>
      <c r="G26" s="913"/>
    </row>
    <row r="27" spans="1:7" ht="15" customHeight="1">
      <c r="A27" s="445" t="s">
        <v>644</v>
      </c>
      <c r="B27" s="447"/>
      <c r="C27" s="447"/>
      <c r="D27" s="922"/>
      <c r="E27" s="922"/>
      <c r="F27" s="913">
        <f t="shared" si="0"/>
        <v>0</v>
      </c>
      <c r="G27" s="913"/>
    </row>
    <row r="28" spans="1:7" ht="15" customHeight="1">
      <c r="A28" s="445" t="s">
        <v>645</v>
      </c>
      <c r="B28" s="442">
        <f>SUM(B29:B30)</f>
        <v>0</v>
      </c>
      <c r="C28" s="442">
        <f>SUM(C29:C30)</f>
        <v>0</v>
      </c>
      <c r="D28" s="916">
        <f>SUM(D29:D30)</f>
        <v>0</v>
      </c>
      <c r="E28" s="916"/>
      <c r="F28" s="913">
        <f t="shared" si="0"/>
        <v>0</v>
      </c>
      <c r="G28" s="913"/>
    </row>
    <row r="29" spans="1:7" ht="15" customHeight="1">
      <c r="A29" s="445" t="s">
        <v>646</v>
      </c>
      <c r="B29" s="447"/>
      <c r="C29" s="447"/>
      <c r="D29" s="922"/>
      <c r="E29" s="922"/>
      <c r="F29" s="913">
        <f t="shared" si="0"/>
        <v>0</v>
      </c>
      <c r="G29" s="913"/>
    </row>
    <row r="30" spans="1:7" ht="15" customHeight="1">
      <c r="A30" s="445" t="s">
        <v>647</v>
      </c>
      <c r="B30" s="447"/>
      <c r="C30" s="447"/>
      <c r="D30" s="922"/>
      <c r="E30" s="922"/>
      <c r="F30" s="913">
        <f t="shared" si="0"/>
        <v>0</v>
      </c>
      <c r="G30" s="913"/>
    </row>
    <row r="31" spans="1:7" ht="15" customHeight="1">
      <c r="A31" s="448" t="s">
        <v>648</v>
      </c>
      <c r="B31" s="449">
        <f>+B22+B13</f>
        <v>0</v>
      </c>
      <c r="C31" s="449">
        <f>+C22+C13</f>
        <v>0</v>
      </c>
      <c r="D31" s="914">
        <f>+D22+D13</f>
        <v>0</v>
      </c>
      <c r="E31" s="914"/>
      <c r="F31" s="923">
        <f t="shared" si="0"/>
        <v>0</v>
      </c>
      <c r="G31" s="923"/>
    </row>
    <row r="32" spans="1:7" ht="2.4500000000000002" customHeight="1">
      <c r="A32" s="539"/>
      <c r="B32" s="540"/>
      <c r="C32" s="539"/>
      <c r="D32" s="539"/>
      <c r="E32" s="539"/>
      <c r="F32" s="539"/>
      <c r="G32" s="539"/>
    </row>
    <row r="33" spans="1:7" ht="15" customHeight="1">
      <c r="A33" s="917" t="s">
        <v>649</v>
      </c>
      <c r="B33" s="931" t="s">
        <v>392</v>
      </c>
      <c r="C33" s="895" t="s">
        <v>329</v>
      </c>
      <c r="D33" s="932" t="s">
        <v>24</v>
      </c>
      <c r="E33" s="932"/>
      <c r="F33" s="932"/>
      <c r="G33" s="932"/>
    </row>
    <row r="34" spans="1:7" ht="15" customHeight="1">
      <c r="A34" s="917"/>
      <c r="B34" s="931"/>
      <c r="C34" s="895"/>
      <c r="D34" s="949" t="s">
        <v>31</v>
      </c>
      <c r="E34" s="949"/>
      <c r="F34" s="950" t="s">
        <v>30</v>
      </c>
      <c r="G34" s="950"/>
    </row>
    <row r="35" spans="1:7" ht="15" customHeight="1">
      <c r="A35" s="917"/>
      <c r="B35" s="931"/>
      <c r="C35" s="537" t="s">
        <v>35</v>
      </c>
      <c r="D35" s="934" t="s">
        <v>112</v>
      </c>
      <c r="E35" s="934"/>
      <c r="F35" s="951" t="s">
        <v>650</v>
      </c>
      <c r="G35" s="951"/>
    </row>
    <row r="36" spans="1:7" ht="15" customHeight="1">
      <c r="A36" s="452" t="s">
        <v>651</v>
      </c>
      <c r="B36" s="443">
        <f>SUM(B37:B40)</f>
        <v>0</v>
      </c>
      <c r="C36" s="443">
        <f>SUM(C37:C40)</f>
        <v>0</v>
      </c>
      <c r="D36" s="916">
        <f>SUM(D37:D40)</f>
        <v>0</v>
      </c>
      <c r="E36" s="916"/>
      <c r="F36" s="913">
        <f t="shared" ref="F36:F44" si="1">IF(C36="",0,IF(C36=0,0,D36/C36))</f>
        <v>0</v>
      </c>
      <c r="G36" s="913"/>
    </row>
    <row r="37" spans="1:7" ht="15" customHeight="1">
      <c r="A37" s="452" t="s">
        <v>652</v>
      </c>
      <c r="B37" s="455"/>
      <c r="C37" s="456"/>
      <c r="D37" s="912"/>
      <c r="E37" s="912"/>
      <c r="F37" s="913">
        <f t="shared" si="1"/>
        <v>0</v>
      </c>
      <c r="G37" s="913"/>
    </row>
    <row r="38" spans="1:7" ht="15" customHeight="1">
      <c r="A38" s="452" t="s">
        <v>653</v>
      </c>
      <c r="B38" s="455"/>
      <c r="C38" s="456"/>
      <c r="D38" s="912"/>
      <c r="E38" s="912"/>
      <c r="F38" s="913">
        <f t="shared" si="1"/>
        <v>0</v>
      </c>
      <c r="G38" s="913"/>
    </row>
    <row r="39" spans="1:7" ht="15" customHeight="1">
      <c r="A39" s="452" t="s">
        <v>654</v>
      </c>
      <c r="B39" s="455"/>
      <c r="C39" s="456"/>
      <c r="D39" s="912"/>
      <c r="E39" s="912"/>
      <c r="F39" s="913">
        <f t="shared" si="1"/>
        <v>0</v>
      </c>
      <c r="G39" s="913"/>
    </row>
    <row r="40" spans="1:7" ht="15" customHeight="1">
      <c r="A40" s="452" t="s">
        <v>655</v>
      </c>
      <c r="B40" s="455"/>
      <c r="C40" s="456"/>
      <c r="D40" s="912"/>
      <c r="E40" s="912"/>
      <c r="F40" s="913">
        <f t="shared" si="1"/>
        <v>0</v>
      </c>
      <c r="G40" s="913"/>
    </row>
    <row r="41" spans="1:7" ht="15" customHeight="1">
      <c r="A41" s="452" t="s">
        <v>656</v>
      </c>
      <c r="B41" s="455"/>
      <c r="C41" s="456"/>
      <c r="D41" s="912"/>
      <c r="E41" s="912"/>
      <c r="F41" s="913">
        <f t="shared" si="1"/>
        <v>0</v>
      </c>
      <c r="G41" s="913"/>
    </row>
    <row r="42" spans="1:7" ht="15" customHeight="1">
      <c r="A42" s="428" t="s">
        <v>657</v>
      </c>
      <c r="B42" s="455"/>
      <c r="C42" s="456"/>
      <c r="D42" s="912"/>
      <c r="E42" s="912"/>
      <c r="F42" s="913">
        <f t="shared" si="1"/>
        <v>0</v>
      </c>
      <c r="G42" s="913"/>
    </row>
    <row r="43" spans="1:7" ht="15" customHeight="1">
      <c r="A43" s="517" t="s">
        <v>658</v>
      </c>
      <c r="B43" s="459"/>
      <c r="C43" s="460"/>
      <c r="D43" s="912"/>
      <c r="E43" s="912"/>
      <c r="F43" s="913">
        <f t="shared" si="1"/>
        <v>0</v>
      </c>
      <c r="G43" s="913"/>
    </row>
    <row r="44" spans="1:7" ht="15" customHeight="1">
      <c r="A44" s="461" t="s">
        <v>659</v>
      </c>
      <c r="B44" s="450">
        <f>+B43+B42+B41+B36</f>
        <v>0</v>
      </c>
      <c r="C44" s="450">
        <f>+C43+C42+C41+C36</f>
        <v>0</v>
      </c>
      <c r="D44" s="914">
        <f>+D43+D42+D41+D36</f>
        <v>0</v>
      </c>
      <c r="E44" s="914"/>
      <c r="F44" s="915">
        <f t="shared" si="1"/>
        <v>0</v>
      </c>
      <c r="G44" s="915"/>
    </row>
    <row r="45" spans="1:7" ht="2.4500000000000002" customHeight="1">
      <c r="A45" s="540"/>
      <c r="B45" s="541"/>
      <c r="C45" s="541"/>
      <c r="D45" s="541"/>
      <c r="E45" s="541"/>
      <c r="F45" s="532"/>
      <c r="G45" s="532"/>
    </row>
    <row r="46" spans="1:7" ht="15" customHeight="1">
      <c r="A46" s="909" t="s">
        <v>660</v>
      </c>
      <c r="B46" s="931" t="s">
        <v>756</v>
      </c>
      <c r="C46" s="895" t="s">
        <v>350</v>
      </c>
      <c r="D46" s="932" t="s">
        <v>563</v>
      </c>
      <c r="E46" s="932"/>
      <c r="F46" s="932"/>
      <c r="G46" s="932"/>
    </row>
    <row r="47" spans="1:7" ht="30" customHeight="1">
      <c r="A47" s="909"/>
      <c r="B47" s="931"/>
      <c r="C47" s="895"/>
      <c r="D47" s="542" t="s">
        <v>757</v>
      </c>
      <c r="E47" s="933" t="s">
        <v>758</v>
      </c>
      <c r="F47" s="933"/>
      <c r="G47" s="509" t="s">
        <v>30</v>
      </c>
    </row>
    <row r="48" spans="1:7" ht="15" customHeight="1">
      <c r="A48" s="543" t="s">
        <v>661</v>
      </c>
      <c r="B48" s="931"/>
      <c r="C48" s="537" t="s">
        <v>113</v>
      </c>
      <c r="D48" s="538" t="s">
        <v>567</v>
      </c>
      <c r="E48" s="934" t="s">
        <v>115</v>
      </c>
      <c r="F48" s="934"/>
      <c r="G48" s="544" t="s">
        <v>759</v>
      </c>
    </row>
    <row r="49" spans="1:7" ht="15" customHeight="1">
      <c r="A49" s="545" t="s">
        <v>664</v>
      </c>
      <c r="B49" s="467">
        <f>SUM(B50:B52)</f>
        <v>0</v>
      </c>
      <c r="C49" s="467">
        <f>SUM(C50:C52)</f>
        <v>0</v>
      </c>
      <c r="D49" s="467">
        <f>SUM(D50:D52)</f>
        <v>0</v>
      </c>
      <c r="E49" s="947">
        <f>SUM(E50:E52)</f>
        <v>0</v>
      </c>
      <c r="F49" s="947"/>
      <c r="G49" s="468">
        <f t="shared" ref="G49:G57" si="2">IF(C49="",0,IF(C49=0,0,(D49+E49)/C49))</f>
        <v>0</v>
      </c>
    </row>
    <row r="50" spans="1:7" ht="15" customHeight="1">
      <c r="A50" s="539" t="s">
        <v>352</v>
      </c>
      <c r="B50" s="469"/>
      <c r="C50" s="469"/>
      <c r="D50" s="469"/>
      <c r="E50" s="944"/>
      <c r="F50" s="944"/>
      <c r="G50" s="468">
        <f t="shared" si="2"/>
        <v>0</v>
      </c>
    </row>
    <row r="51" spans="1:7" ht="15" customHeight="1">
      <c r="A51" s="539" t="s">
        <v>665</v>
      </c>
      <c r="B51" s="469"/>
      <c r="C51" s="469"/>
      <c r="D51" s="469"/>
      <c r="E51" s="944"/>
      <c r="F51" s="944"/>
      <c r="G51" s="468">
        <f t="shared" si="2"/>
        <v>0</v>
      </c>
    </row>
    <row r="52" spans="1:7" ht="15" customHeight="1">
      <c r="A52" s="539" t="s">
        <v>354</v>
      </c>
      <c r="B52" s="469"/>
      <c r="C52" s="469"/>
      <c r="D52" s="469"/>
      <c r="E52" s="944"/>
      <c r="F52" s="944"/>
      <c r="G52" s="468">
        <f t="shared" si="2"/>
        <v>0</v>
      </c>
    </row>
    <row r="53" spans="1:7" ht="15" customHeight="1">
      <c r="A53" s="539" t="s">
        <v>569</v>
      </c>
      <c r="B53" s="443">
        <f>SUM(B54:B56)</f>
        <v>0</v>
      </c>
      <c r="C53" s="443">
        <f>SUM(C54:C56)</f>
        <v>0</v>
      </c>
      <c r="D53" s="443">
        <f>SUM(D54:D56)</f>
        <v>0</v>
      </c>
      <c r="E53" s="948">
        <f>SUM(E54:E56)</f>
        <v>0</v>
      </c>
      <c r="F53" s="948"/>
      <c r="G53" s="468">
        <f t="shared" si="2"/>
        <v>0</v>
      </c>
    </row>
    <row r="54" spans="1:7" ht="15" customHeight="1">
      <c r="A54" s="531" t="s">
        <v>666</v>
      </c>
      <c r="B54" s="469"/>
      <c r="C54" s="469"/>
      <c r="D54" s="469"/>
      <c r="E54" s="944"/>
      <c r="F54" s="944"/>
      <c r="G54" s="468">
        <f t="shared" si="2"/>
        <v>0</v>
      </c>
    </row>
    <row r="55" spans="1:7" ht="15" customHeight="1">
      <c r="A55" s="531" t="s">
        <v>357</v>
      </c>
      <c r="B55" s="469"/>
      <c r="C55" s="469"/>
      <c r="D55" s="469"/>
      <c r="E55" s="944"/>
      <c r="F55" s="944"/>
      <c r="G55" s="468">
        <f t="shared" si="2"/>
        <v>0</v>
      </c>
    </row>
    <row r="56" spans="1:7" ht="15" customHeight="1">
      <c r="A56" s="531" t="s">
        <v>667</v>
      </c>
      <c r="B56" s="469"/>
      <c r="C56" s="469"/>
      <c r="D56" s="469"/>
      <c r="E56" s="944"/>
      <c r="F56" s="944"/>
      <c r="G56" s="468">
        <f t="shared" si="2"/>
        <v>0</v>
      </c>
    </row>
    <row r="57" spans="1:7" ht="15" customHeight="1">
      <c r="A57" s="547" t="s">
        <v>668</v>
      </c>
      <c r="B57" s="471">
        <f>+B53+B49</f>
        <v>0</v>
      </c>
      <c r="C57" s="471">
        <f>+C53+C49</f>
        <v>0</v>
      </c>
      <c r="D57" s="471">
        <f>+D53+D49</f>
        <v>0</v>
      </c>
      <c r="E57" s="945">
        <f>+E53+E49</f>
        <v>0</v>
      </c>
      <c r="F57" s="945"/>
      <c r="G57" s="451">
        <f t="shared" si="2"/>
        <v>0</v>
      </c>
    </row>
    <row r="58" spans="1:7" ht="2.4500000000000002" customHeight="1">
      <c r="A58" s="946"/>
      <c r="B58" s="946"/>
      <c r="C58" s="539"/>
      <c r="D58" s="539"/>
      <c r="E58" s="539"/>
      <c r="F58" s="532"/>
      <c r="G58" s="532"/>
    </row>
    <row r="59" spans="1:7" ht="15" customHeight="1">
      <c r="A59" s="911" t="s">
        <v>669</v>
      </c>
      <c r="B59" s="931" t="s">
        <v>756</v>
      </c>
      <c r="C59" s="908" t="s">
        <v>350</v>
      </c>
      <c r="D59" s="932" t="s">
        <v>563</v>
      </c>
      <c r="E59" s="932"/>
      <c r="F59" s="932"/>
      <c r="G59" s="932"/>
    </row>
    <row r="60" spans="1:7" ht="29.25" customHeight="1">
      <c r="A60" s="911"/>
      <c r="B60" s="931"/>
      <c r="C60" s="908"/>
      <c r="D60" s="542" t="s">
        <v>757</v>
      </c>
      <c r="E60" s="933" t="s">
        <v>758</v>
      </c>
      <c r="F60" s="933"/>
      <c r="G60" s="509" t="s">
        <v>30</v>
      </c>
    </row>
    <row r="61" spans="1:7" ht="15" customHeight="1">
      <c r="A61" s="911"/>
      <c r="B61" s="931"/>
      <c r="C61" s="908"/>
      <c r="D61" s="538" t="s">
        <v>618</v>
      </c>
      <c r="E61" s="934" t="s">
        <v>671</v>
      </c>
      <c r="F61" s="934"/>
      <c r="G61" s="544" t="s">
        <v>760</v>
      </c>
    </row>
    <row r="62" spans="1:7" ht="15" customHeight="1">
      <c r="A62" s="475" t="s">
        <v>673</v>
      </c>
      <c r="B62" s="550"/>
      <c r="C62" s="551"/>
      <c r="D62" s="503"/>
      <c r="E62" s="941"/>
      <c r="F62" s="941"/>
      <c r="G62" s="468">
        <f t="shared" ref="G62:G72" si="3">IF(C62="",0,IF(C62=0,0,(D62+E62)/C62))</f>
        <v>0</v>
      </c>
    </row>
    <row r="63" spans="1:7" ht="15" customHeight="1">
      <c r="A63" s="477" t="s">
        <v>674</v>
      </c>
      <c r="B63" s="552"/>
      <c r="C63" s="553"/>
      <c r="D63" s="503"/>
      <c r="E63" s="941"/>
      <c r="F63" s="941"/>
      <c r="G63" s="468">
        <f t="shared" si="3"/>
        <v>0</v>
      </c>
    </row>
    <row r="64" spans="1:7" ht="15" customHeight="1">
      <c r="A64" s="477" t="s">
        <v>675</v>
      </c>
      <c r="B64" s="443">
        <f>SUM(B65:B67)</f>
        <v>0</v>
      </c>
      <c r="C64" s="443">
        <f>SUM(C65:C67)</f>
        <v>0</v>
      </c>
      <c r="D64" s="443">
        <f>SUM(D65:D67)</f>
        <v>0</v>
      </c>
      <c r="E64" s="916">
        <f>SUM(E65:E67)</f>
        <v>0</v>
      </c>
      <c r="F64" s="916"/>
      <c r="G64" s="468">
        <f t="shared" si="3"/>
        <v>0</v>
      </c>
    </row>
    <row r="65" spans="1:7" ht="15" customHeight="1">
      <c r="A65" s="457" t="s">
        <v>676</v>
      </c>
      <c r="B65" s="554"/>
      <c r="C65" s="554"/>
      <c r="D65" s="503"/>
      <c r="E65" s="941"/>
      <c r="F65" s="941"/>
      <c r="G65" s="468">
        <f t="shared" si="3"/>
        <v>0</v>
      </c>
    </row>
    <row r="66" spans="1:7" ht="15" customHeight="1">
      <c r="A66" s="457" t="s">
        <v>677</v>
      </c>
      <c r="B66" s="554"/>
      <c r="C66" s="554"/>
      <c r="D66" s="503"/>
      <c r="E66" s="941"/>
      <c r="F66" s="941"/>
      <c r="G66" s="468">
        <f t="shared" si="3"/>
        <v>0</v>
      </c>
    </row>
    <row r="67" spans="1:7" ht="15" customHeight="1">
      <c r="A67" s="478" t="s">
        <v>678</v>
      </c>
      <c r="B67" s="554"/>
      <c r="C67" s="554"/>
      <c r="D67" s="554"/>
      <c r="E67" s="941"/>
      <c r="F67" s="941"/>
      <c r="G67" s="468">
        <f t="shared" si="3"/>
        <v>0</v>
      </c>
    </row>
    <row r="68" spans="1:7" ht="15" customHeight="1">
      <c r="A68" s="479" t="s">
        <v>679</v>
      </c>
      <c r="B68" s="554"/>
      <c r="C68" s="554"/>
      <c r="D68" s="554"/>
      <c r="E68" s="941"/>
      <c r="F68" s="941"/>
      <c r="G68" s="468">
        <f t="shared" si="3"/>
        <v>0</v>
      </c>
    </row>
    <row r="69" spans="1:7" ht="15" customHeight="1">
      <c r="A69" s="480" t="s">
        <v>680</v>
      </c>
      <c r="B69" s="555"/>
      <c r="C69" s="555"/>
      <c r="D69" s="555"/>
      <c r="E69" s="941"/>
      <c r="F69" s="941"/>
      <c r="G69" s="468">
        <f t="shared" si="3"/>
        <v>0</v>
      </c>
    </row>
    <row r="70" spans="1:7" ht="15" customHeight="1">
      <c r="A70" s="481" t="s">
        <v>681</v>
      </c>
      <c r="B70" s="554"/>
      <c r="C70" s="554"/>
      <c r="D70" s="554"/>
      <c r="E70" s="941"/>
      <c r="F70" s="941"/>
      <c r="G70" s="468">
        <f t="shared" si="3"/>
        <v>0</v>
      </c>
    </row>
    <row r="71" spans="1:7" ht="30" customHeight="1">
      <c r="A71" s="482" t="s">
        <v>682</v>
      </c>
      <c r="B71" s="554"/>
      <c r="C71" s="554"/>
      <c r="D71" s="554"/>
      <c r="E71" s="941"/>
      <c r="F71" s="941"/>
      <c r="G71" s="468">
        <f t="shared" si="3"/>
        <v>0</v>
      </c>
    </row>
    <row r="72" spans="1:7" ht="15" customHeight="1">
      <c r="A72" s="483" t="s">
        <v>683</v>
      </c>
      <c r="B72" s="484">
        <f>+B62+B63+B64+B68+B69+B70+B71</f>
        <v>0</v>
      </c>
      <c r="C72" s="484">
        <f>+C62+C63+C64+C68+C69+C70+C71</f>
        <v>0</v>
      </c>
      <c r="D72" s="484">
        <f>+D62+D63+D64+D68+D69+D70+D71</f>
        <v>0</v>
      </c>
      <c r="E72" s="942">
        <f>+E62+E63+E64+E68+E69+E70+E71</f>
        <v>0</v>
      </c>
      <c r="F72" s="942"/>
      <c r="G72" s="451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3" t="s">
        <v>761</v>
      </c>
      <c r="B74" s="943"/>
      <c r="C74" s="943"/>
      <c r="D74" s="943"/>
      <c r="E74" s="943"/>
      <c r="F74" s="942">
        <f>+(D57+E57)-(D72+E72)</f>
        <v>0</v>
      </c>
      <c r="G74" s="942"/>
    </row>
    <row r="75" spans="1:7" ht="2.4500000000000002" customHeight="1">
      <c r="A75" s="560"/>
      <c r="B75" s="545"/>
      <c r="C75" s="533"/>
      <c r="D75" s="539"/>
      <c r="E75" s="539"/>
      <c r="F75" s="532"/>
      <c r="G75" s="532"/>
    </row>
    <row r="76" spans="1:7" ht="30" customHeight="1">
      <c r="A76" s="905" t="s">
        <v>762</v>
      </c>
      <c r="B76" s="905"/>
      <c r="C76" s="905"/>
      <c r="D76" s="905"/>
      <c r="E76" s="905"/>
      <c r="F76" s="906">
        <f>IF(D31="",0,IF(D31=0,0,F74/D31))</f>
        <v>0</v>
      </c>
      <c r="G76" s="906"/>
    </row>
    <row r="77" spans="1:7" ht="2.4500000000000002" customHeight="1">
      <c r="A77" s="559"/>
      <c r="B77" s="559"/>
      <c r="C77" s="559"/>
      <c r="D77" s="559"/>
      <c r="E77" s="561"/>
      <c r="F77" s="532"/>
      <c r="G77" s="532"/>
    </row>
    <row r="78" spans="1:7" ht="15" customHeight="1">
      <c r="A78" s="905" t="s">
        <v>686</v>
      </c>
      <c r="B78" s="905"/>
      <c r="C78" s="905"/>
      <c r="D78" s="905"/>
      <c r="E78" s="905"/>
      <c r="F78" s="907">
        <f>(F76-0.15)*D31</f>
        <v>0</v>
      </c>
      <c r="G78" s="907"/>
    </row>
    <row r="79" spans="1:7" ht="2.4500000000000002" customHeight="1">
      <c r="A79" s="493"/>
      <c r="B79" s="493"/>
      <c r="C79" s="493"/>
      <c r="D79" s="493"/>
      <c r="E79" s="561"/>
      <c r="F79" s="558"/>
      <c r="G79" s="558"/>
    </row>
    <row r="80" spans="1:7" ht="17.100000000000001" customHeight="1">
      <c r="A80" s="908" t="s">
        <v>687</v>
      </c>
      <c r="B80" s="908"/>
      <c r="C80" s="894" t="s">
        <v>688</v>
      </c>
      <c r="D80" s="908" t="s">
        <v>689</v>
      </c>
      <c r="E80" s="908" t="s">
        <v>690</v>
      </c>
      <c r="F80" s="908" t="s">
        <v>691</v>
      </c>
      <c r="G80" s="894" t="s">
        <v>692</v>
      </c>
    </row>
    <row r="81" spans="1:7" ht="17.100000000000001" customHeight="1">
      <c r="A81" s="908"/>
      <c r="B81" s="908"/>
      <c r="C81" s="894"/>
      <c r="D81" s="908"/>
      <c r="E81" s="908"/>
      <c r="F81" s="908"/>
      <c r="G81" s="894"/>
    </row>
    <row r="82" spans="1:7" ht="15" customHeight="1">
      <c r="A82" s="904" t="s">
        <v>693</v>
      </c>
      <c r="B82" s="904"/>
      <c r="C82" s="494"/>
      <c r="D82" s="495"/>
      <c r="E82" s="496"/>
      <c r="F82" s="497"/>
      <c r="G82" s="498"/>
    </row>
    <row r="83" spans="1:7" ht="15" customHeight="1">
      <c r="A83" s="902" t="s">
        <v>694</v>
      </c>
      <c r="B83" s="902"/>
      <c r="C83" s="499"/>
      <c r="D83" s="500"/>
      <c r="E83" s="447"/>
      <c r="F83" s="501"/>
      <c r="G83" s="502"/>
    </row>
    <row r="84" spans="1:7" ht="15" customHeight="1">
      <c r="A84" s="902" t="s">
        <v>695</v>
      </c>
      <c r="B84" s="902"/>
      <c r="C84" s="499"/>
      <c r="D84" s="500"/>
      <c r="E84" s="447"/>
      <c r="F84" s="501"/>
      <c r="G84" s="502"/>
    </row>
    <row r="85" spans="1:7" ht="15" customHeight="1">
      <c r="A85" s="902" t="s">
        <v>696</v>
      </c>
      <c r="B85" s="902"/>
      <c r="C85" s="499"/>
      <c r="D85" s="500"/>
      <c r="E85" s="447"/>
      <c r="F85" s="501"/>
      <c r="G85" s="502"/>
    </row>
    <row r="86" spans="1:7" ht="15" customHeight="1">
      <c r="A86" s="902" t="s">
        <v>697</v>
      </c>
      <c r="B86" s="902"/>
      <c r="C86" s="499"/>
      <c r="D86" s="500"/>
      <c r="E86" s="447"/>
      <c r="F86" s="501"/>
      <c r="G86" s="502"/>
    </row>
    <row r="87" spans="1:7" ht="15" customHeight="1">
      <c r="A87" s="902" t="s">
        <v>698</v>
      </c>
      <c r="B87" s="902"/>
      <c r="C87" s="499"/>
      <c r="D87" s="500"/>
      <c r="E87" s="447"/>
      <c r="F87" s="501"/>
      <c r="G87" s="502"/>
    </row>
    <row r="88" spans="1:7" ht="15" customHeight="1">
      <c r="A88" s="902" t="s">
        <v>699</v>
      </c>
      <c r="B88" s="902"/>
      <c r="C88" s="499"/>
      <c r="D88" s="500"/>
      <c r="E88" s="447"/>
      <c r="F88" s="501"/>
      <c r="G88" s="502"/>
    </row>
    <row r="89" spans="1:7" ht="15" customHeight="1">
      <c r="A89" s="902" t="s">
        <v>700</v>
      </c>
      <c r="B89" s="902"/>
      <c r="C89" s="499"/>
      <c r="D89" s="500"/>
      <c r="E89" s="447"/>
      <c r="F89" s="501"/>
      <c r="G89" s="502"/>
    </row>
    <row r="90" spans="1:7" ht="15" customHeight="1">
      <c r="A90" s="902" t="s">
        <v>701</v>
      </c>
      <c r="B90" s="902"/>
      <c r="C90" s="499"/>
      <c r="D90" s="500"/>
      <c r="E90" s="447"/>
      <c r="F90" s="501"/>
      <c r="G90" s="502"/>
    </row>
    <row r="91" spans="1:7" ht="15" customHeight="1">
      <c r="A91" s="902" t="s">
        <v>702</v>
      </c>
      <c r="B91" s="902"/>
      <c r="C91" s="499"/>
      <c r="D91" s="500"/>
      <c r="E91" s="447"/>
      <c r="F91" s="501"/>
      <c r="G91" s="502"/>
    </row>
    <row r="92" spans="1:7" ht="15" customHeight="1">
      <c r="A92" s="902" t="s">
        <v>703</v>
      </c>
      <c r="B92" s="902"/>
      <c r="C92" s="499"/>
      <c r="D92" s="500"/>
      <c r="E92" s="503"/>
      <c r="F92" s="504"/>
      <c r="G92" s="502"/>
    </row>
    <row r="93" spans="1:7" ht="15" customHeight="1">
      <c r="A93" s="940" t="s">
        <v>704</v>
      </c>
      <c r="B93" s="940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9"/>
      <c r="C94" s="533"/>
      <c r="D94" s="539"/>
      <c r="E94" s="539"/>
      <c r="F94" s="532"/>
      <c r="G94" s="532"/>
    </row>
    <row r="95" spans="1:7" ht="7.5" customHeight="1">
      <c r="A95" s="939" t="s">
        <v>763</v>
      </c>
      <c r="B95" s="939"/>
      <c r="C95" s="894" t="s">
        <v>764</v>
      </c>
      <c r="D95" s="894"/>
      <c r="E95" s="894"/>
      <c r="F95" s="894"/>
      <c r="G95" s="894"/>
    </row>
    <row r="96" spans="1:7" ht="7.5" customHeight="1">
      <c r="A96" s="939"/>
      <c r="B96" s="939"/>
      <c r="C96" s="894"/>
      <c r="D96" s="894"/>
      <c r="E96" s="894"/>
      <c r="F96" s="894"/>
      <c r="G96" s="894"/>
    </row>
    <row r="97" spans="1:7" ht="15" customHeight="1">
      <c r="A97" s="939"/>
      <c r="B97" s="939"/>
      <c r="C97" s="895" t="s">
        <v>707</v>
      </c>
      <c r="D97" s="896" t="s">
        <v>708</v>
      </c>
      <c r="E97" s="896"/>
      <c r="F97" s="896" t="s">
        <v>709</v>
      </c>
      <c r="G97" s="896"/>
    </row>
    <row r="98" spans="1:7" ht="15" customHeight="1">
      <c r="A98" s="565" t="s">
        <v>765</v>
      </c>
      <c r="B98" s="565"/>
      <c r="C98" s="895"/>
      <c r="D98" s="896"/>
      <c r="E98" s="896"/>
      <c r="F98" s="896"/>
      <c r="G98" s="896"/>
    </row>
    <row r="99" spans="1:7" ht="15" customHeight="1">
      <c r="A99" s="520"/>
      <c r="B99" s="520"/>
      <c r="C99" s="510"/>
      <c r="D99" s="897" t="s">
        <v>710</v>
      </c>
      <c r="E99" s="897"/>
      <c r="F99" s="935"/>
      <c r="G99" s="935"/>
    </row>
    <row r="100" spans="1:7" ht="15" customHeight="1">
      <c r="A100" s="891" t="s">
        <v>711</v>
      </c>
      <c r="B100" s="891"/>
      <c r="C100" s="512"/>
      <c r="D100" s="901"/>
      <c r="E100" s="901"/>
      <c r="F100" s="901"/>
      <c r="G100" s="901"/>
    </row>
    <row r="101" spans="1:7" ht="15" customHeight="1">
      <c r="A101" s="889" t="s">
        <v>712</v>
      </c>
      <c r="B101" s="889"/>
      <c r="C101" s="513"/>
      <c r="D101" s="899"/>
      <c r="E101" s="899"/>
      <c r="F101" s="899"/>
      <c r="G101" s="899"/>
    </row>
    <row r="102" spans="1:7" ht="15" customHeight="1">
      <c r="A102" s="889" t="s">
        <v>713</v>
      </c>
      <c r="B102" s="889"/>
      <c r="C102" s="513"/>
      <c r="D102" s="899"/>
      <c r="E102" s="899"/>
      <c r="F102" s="899"/>
      <c r="G102" s="899"/>
    </row>
    <row r="103" spans="1:7" ht="15" customHeight="1">
      <c r="A103" s="889" t="s">
        <v>714</v>
      </c>
      <c r="B103" s="889"/>
      <c r="C103" s="513"/>
      <c r="D103" s="899"/>
      <c r="E103" s="899"/>
      <c r="F103" s="899"/>
      <c r="G103" s="899"/>
    </row>
    <row r="104" spans="1:7" ht="15" customHeight="1">
      <c r="A104" s="889" t="s">
        <v>715</v>
      </c>
      <c r="B104" s="889"/>
      <c r="C104" s="513"/>
      <c r="D104" s="899"/>
      <c r="E104" s="899"/>
      <c r="F104" s="899"/>
      <c r="G104" s="899"/>
    </row>
    <row r="105" spans="1:7" ht="15" customHeight="1">
      <c r="A105" s="889" t="s">
        <v>716</v>
      </c>
      <c r="B105" s="889"/>
      <c r="C105" s="513"/>
      <c r="D105" s="899"/>
      <c r="E105" s="899"/>
      <c r="F105" s="899"/>
      <c r="G105" s="899"/>
    </row>
    <row r="106" spans="1:7" ht="15" customHeight="1">
      <c r="A106" s="889" t="s">
        <v>717</v>
      </c>
      <c r="B106" s="889"/>
      <c r="C106" s="513"/>
      <c r="D106" s="899"/>
      <c r="E106" s="899"/>
      <c r="F106" s="899"/>
      <c r="G106" s="899"/>
    </row>
    <row r="107" spans="1:7" ht="15" customHeight="1">
      <c r="A107" s="889" t="s">
        <v>718</v>
      </c>
      <c r="B107" s="889"/>
      <c r="C107" s="513"/>
      <c r="D107" s="899"/>
      <c r="E107" s="899"/>
      <c r="F107" s="899"/>
      <c r="G107" s="899"/>
    </row>
    <row r="108" spans="1:7" ht="15" customHeight="1">
      <c r="A108" s="889" t="s">
        <v>719</v>
      </c>
      <c r="B108" s="889"/>
      <c r="C108" s="513"/>
      <c r="D108" s="899"/>
      <c r="E108" s="899"/>
      <c r="F108" s="899"/>
      <c r="G108" s="899"/>
    </row>
    <row r="109" spans="1:7" ht="15" customHeight="1">
      <c r="A109" s="889" t="s">
        <v>720</v>
      </c>
      <c r="B109" s="889"/>
      <c r="C109" s="513"/>
      <c r="D109" s="899"/>
      <c r="E109" s="899"/>
      <c r="F109" s="899"/>
      <c r="G109" s="899"/>
    </row>
    <row r="110" spans="1:7" ht="15" customHeight="1">
      <c r="A110" s="889" t="s">
        <v>721</v>
      </c>
      <c r="B110" s="889"/>
      <c r="C110" s="513"/>
      <c r="D110" s="899"/>
      <c r="E110" s="899"/>
      <c r="F110" s="899"/>
      <c r="G110" s="899"/>
    </row>
    <row r="111" spans="1:7" ht="15" customHeight="1">
      <c r="A111" s="938" t="s">
        <v>722</v>
      </c>
      <c r="B111" s="938"/>
      <c r="C111" s="566">
        <f>SUM(C100:C110)</f>
        <v>0</v>
      </c>
      <c r="D111" s="930">
        <f>SUM(D100:D110)</f>
        <v>0</v>
      </c>
      <c r="E111" s="930"/>
      <c r="F111" s="930">
        <f>SUM(F100:F110)</f>
        <v>0</v>
      </c>
      <c r="G111" s="930"/>
    </row>
    <row r="112" spans="1:7" ht="2.4500000000000002" customHeight="1">
      <c r="A112" s="539"/>
      <c r="B112" s="539"/>
      <c r="C112" s="539"/>
      <c r="D112" s="539"/>
      <c r="E112" s="539"/>
      <c r="F112" s="558"/>
      <c r="G112" s="532"/>
    </row>
    <row r="113" spans="1:7" ht="15" customHeight="1">
      <c r="A113" s="896" t="s">
        <v>512</v>
      </c>
      <c r="B113" s="896"/>
      <c r="C113" s="894" t="s">
        <v>724</v>
      </c>
      <c r="D113" s="894"/>
      <c r="E113" s="894"/>
      <c r="F113" s="894"/>
      <c r="G113" s="894"/>
    </row>
    <row r="114" spans="1:7" ht="15" customHeight="1">
      <c r="A114" s="936" t="s">
        <v>766</v>
      </c>
      <c r="B114" s="936"/>
      <c r="C114" s="894"/>
      <c r="D114" s="894"/>
      <c r="E114" s="894"/>
      <c r="F114" s="894"/>
      <c r="G114" s="894"/>
    </row>
    <row r="115" spans="1:7" ht="15" customHeight="1">
      <c r="A115" s="937" t="s">
        <v>767</v>
      </c>
      <c r="B115" s="937"/>
      <c r="C115" s="895" t="s">
        <v>707</v>
      </c>
      <c r="D115" s="896" t="s">
        <v>708</v>
      </c>
      <c r="E115" s="896"/>
      <c r="F115" s="896" t="s">
        <v>709</v>
      </c>
      <c r="G115" s="896"/>
    </row>
    <row r="116" spans="1:7" ht="15" customHeight="1">
      <c r="A116" s="936"/>
      <c r="B116" s="936"/>
      <c r="C116" s="895"/>
      <c r="D116" s="896"/>
      <c r="E116" s="896"/>
      <c r="F116" s="896"/>
      <c r="G116" s="896"/>
    </row>
    <row r="117" spans="1:7" ht="15" customHeight="1">
      <c r="A117" s="520"/>
      <c r="B117" s="567"/>
      <c r="C117" s="510"/>
      <c r="D117" s="897" t="s">
        <v>725</v>
      </c>
      <c r="E117" s="897"/>
      <c r="F117" s="935"/>
      <c r="G117" s="935"/>
    </row>
    <row r="118" spans="1:7" ht="15" customHeight="1">
      <c r="A118" s="891" t="s">
        <v>726</v>
      </c>
      <c r="B118" s="891"/>
      <c r="C118" s="515"/>
      <c r="D118" s="892"/>
      <c r="E118" s="892"/>
      <c r="F118" s="892"/>
      <c r="G118" s="892"/>
    </row>
    <row r="119" spans="1:7" ht="15" customHeight="1">
      <c r="A119" s="889" t="s">
        <v>727</v>
      </c>
      <c r="B119" s="889"/>
      <c r="C119" s="516"/>
      <c r="D119" s="890"/>
      <c r="E119" s="890"/>
      <c r="F119" s="890"/>
      <c r="G119" s="890"/>
    </row>
    <row r="120" spans="1:7" ht="15" customHeight="1">
      <c r="A120" s="889" t="s">
        <v>728</v>
      </c>
      <c r="B120" s="889"/>
      <c r="C120" s="516"/>
      <c r="D120" s="890"/>
      <c r="E120" s="890"/>
      <c r="F120" s="890"/>
      <c r="G120" s="890"/>
    </row>
    <row r="121" spans="1:7" ht="15" customHeight="1">
      <c r="A121" s="889" t="s">
        <v>729</v>
      </c>
      <c r="B121" s="889"/>
      <c r="C121" s="516"/>
      <c r="D121" s="890"/>
      <c r="E121" s="890"/>
      <c r="F121" s="890"/>
      <c r="G121" s="890"/>
    </row>
    <row r="122" spans="1:7" ht="15" customHeight="1">
      <c r="A122" s="889" t="s">
        <v>730</v>
      </c>
      <c r="B122" s="889"/>
      <c r="C122" s="516"/>
      <c r="D122" s="890"/>
      <c r="E122" s="890"/>
      <c r="F122" s="890"/>
      <c r="G122" s="890"/>
    </row>
    <row r="123" spans="1:7" ht="15" customHeight="1">
      <c r="A123" s="889" t="s">
        <v>731</v>
      </c>
      <c r="B123" s="889"/>
      <c r="C123" s="516"/>
      <c r="D123" s="890"/>
      <c r="E123" s="890"/>
      <c r="F123" s="890"/>
      <c r="G123" s="890"/>
    </row>
    <row r="124" spans="1:7" ht="15" customHeight="1">
      <c r="A124" s="889" t="s">
        <v>732</v>
      </c>
      <c r="B124" s="889"/>
      <c r="C124" s="516"/>
      <c r="D124" s="890"/>
      <c r="E124" s="890"/>
      <c r="F124" s="890"/>
      <c r="G124" s="890"/>
    </row>
    <row r="125" spans="1:7" ht="15" customHeight="1">
      <c r="A125" s="889" t="s">
        <v>733</v>
      </c>
      <c r="B125" s="889"/>
      <c r="C125" s="516"/>
      <c r="D125" s="890"/>
      <c r="E125" s="890"/>
      <c r="F125" s="890"/>
      <c r="G125" s="890"/>
    </row>
    <row r="126" spans="1:7" ht="15" customHeight="1">
      <c r="A126" s="889" t="s">
        <v>734</v>
      </c>
      <c r="B126" s="889"/>
      <c r="C126" s="516"/>
      <c r="D126" s="890"/>
      <c r="E126" s="890"/>
      <c r="F126" s="890"/>
      <c r="G126" s="890"/>
    </row>
    <row r="127" spans="1:7" ht="15" customHeight="1">
      <c r="A127" s="889" t="s">
        <v>735</v>
      </c>
      <c r="B127" s="889"/>
      <c r="C127" s="516"/>
      <c r="D127" s="890"/>
      <c r="E127" s="890"/>
      <c r="F127" s="890"/>
      <c r="G127" s="890"/>
    </row>
    <row r="128" spans="1:7" ht="15" customHeight="1">
      <c r="A128" s="929" t="s">
        <v>736</v>
      </c>
      <c r="B128" s="929"/>
      <c r="C128" s="566">
        <f>SUM(C118:C127)</f>
        <v>0</v>
      </c>
      <c r="D128" s="930">
        <f>SUM(D118:D127)</f>
        <v>0</v>
      </c>
      <c r="E128" s="930"/>
      <c r="F128" s="930">
        <f>SUM(F118:F127)</f>
        <v>0</v>
      </c>
      <c r="G128" s="930"/>
    </row>
    <row r="129" spans="1:7" ht="2.4500000000000002" customHeight="1">
      <c r="A129" s="539"/>
      <c r="B129" s="549"/>
      <c r="C129" s="568"/>
      <c r="D129" s="539"/>
      <c r="E129" s="539"/>
      <c r="F129" s="532"/>
      <c r="G129" s="532"/>
    </row>
    <row r="130" spans="1:7" ht="15" customHeight="1">
      <c r="A130" s="569" t="s">
        <v>660</v>
      </c>
      <c r="B130" s="931" t="s">
        <v>756</v>
      </c>
      <c r="C130" s="908" t="s">
        <v>350</v>
      </c>
      <c r="D130" s="932" t="s">
        <v>563</v>
      </c>
      <c r="E130" s="932"/>
      <c r="F130" s="932"/>
      <c r="G130" s="932"/>
    </row>
    <row r="131" spans="1:7" ht="30" customHeight="1">
      <c r="A131" s="543" t="s">
        <v>737</v>
      </c>
      <c r="B131" s="931"/>
      <c r="C131" s="908"/>
      <c r="D131" s="542" t="s">
        <v>757</v>
      </c>
      <c r="E131" s="933" t="s">
        <v>758</v>
      </c>
      <c r="F131" s="933"/>
      <c r="G131" s="509" t="s">
        <v>30</v>
      </c>
    </row>
    <row r="132" spans="1:7" ht="14.1" customHeight="1">
      <c r="A132" s="570"/>
      <c r="B132" s="931"/>
      <c r="C132" s="908"/>
      <c r="D132" s="538" t="s">
        <v>567</v>
      </c>
      <c r="E132" s="934" t="s">
        <v>115</v>
      </c>
      <c r="F132" s="934"/>
      <c r="G132" s="544" t="s">
        <v>759</v>
      </c>
    </row>
    <row r="133" spans="1:7" ht="14.1" customHeight="1">
      <c r="A133" s="539" t="s">
        <v>742</v>
      </c>
      <c r="B133" s="447"/>
      <c r="C133" s="447"/>
      <c r="D133" s="503"/>
      <c r="E133" s="928"/>
      <c r="F133" s="928"/>
      <c r="G133" s="468">
        <f t="shared" ref="G133:G140" si="4">IF(C133="",0,IF(C133=0,0,(D133+E133)/C133))</f>
        <v>0</v>
      </c>
    </row>
    <row r="134" spans="1:7" ht="14.1" customHeight="1">
      <c r="A134" s="539" t="s">
        <v>743</v>
      </c>
      <c r="B134" s="447"/>
      <c r="C134" s="447"/>
      <c r="D134" s="503"/>
      <c r="E134" s="928"/>
      <c r="F134" s="928"/>
      <c r="G134" s="468">
        <f t="shared" si="4"/>
        <v>0</v>
      </c>
    </row>
    <row r="135" spans="1:7" ht="14.1" customHeight="1">
      <c r="A135" s="539" t="s">
        <v>744</v>
      </c>
      <c r="B135" s="447"/>
      <c r="C135" s="447"/>
      <c r="D135" s="503"/>
      <c r="E135" s="928"/>
      <c r="F135" s="928"/>
      <c r="G135" s="468">
        <f t="shared" si="4"/>
        <v>0</v>
      </c>
    </row>
    <row r="136" spans="1:7" ht="14.1" customHeight="1">
      <c r="A136" s="539" t="s">
        <v>745</v>
      </c>
      <c r="B136" s="447"/>
      <c r="C136" s="447"/>
      <c r="D136" s="503"/>
      <c r="E136" s="928"/>
      <c r="F136" s="928"/>
      <c r="G136" s="468">
        <f t="shared" si="4"/>
        <v>0</v>
      </c>
    </row>
    <row r="137" spans="1:7" ht="14.1" customHeight="1">
      <c r="A137" s="539" t="s">
        <v>746</v>
      </c>
      <c r="B137" s="447"/>
      <c r="C137" s="447"/>
      <c r="D137" s="503"/>
      <c r="E137" s="928"/>
      <c r="F137" s="928"/>
      <c r="G137" s="468">
        <f t="shared" si="4"/>
        <v>0</v>
      </c>
    </row>
    <row r="138" spans="1:7" ht="14.1" customHeight="1">
      <c r="A138" s="539" t="s">
        <v>747</v>
      </c>
      <c r="B138" s="447"/>
      <c r="C138" s="447"/>
      <c r="D138" s="503"/>
      <c r="E138" s="928"/>
      <c r="F138" s="928"/>
      <c r="G138" s="468">
        <f t="shared" si="4"/>
        <v>0</v>
      </c>
    </row>
    <row r="139" spans="1:7" ht="14.1" customHeight="1">
      <c r="A139" s="568" t="s">
        <v>748</v>
      </c>
      <c r="B139" s="522"/>
      <c r="C139" s="522"/>
      <c r="D139" s="503"/>
      <c r="E139" s="928"/>
      <c r="F139" s="928"/>
      <c r="G139" s="468">
        <f t="shared" si="4"/>
        <v>0</v>
      </c>
    </row>
    <row r="140" spans="1:7" ht="14.1" customHeight="1">
      <c r="A140" s="541" t="s">
        <v>183</v>
      </c>
      <c r="B140" s="449">
        <f>SUM(B133:B139)</f>
        <v>0</v>
      </c>
      <c r="C140" s="449">
        <f>SUM(C133:C139)</f>
        <v>0</v>
      </c>
      <c r="D140" s="449">
        <f>SUM(D133:D139)</f>
        <v>0</v>
      </c>
      <c r="E140" s="914">
        <f>SUM(E133:E139)</f>
        <v>0</v>
      </c>
      <c r="F140" s="914"/>
      <c r="G140" s="571">
        <f t="shared" si="4"/>
        <v>0</v>
      </c>
    </row>
    <row r="141" spans="1:7" ht="14.1" customHeight="1">
      <c r="A141" s="572" t="s">
        <v>139</v>
      </c>
      <c r="B141" s="573"/>
      <c r="C141" s="573"/>
      <c r="D141" s="574"/>
      <c r="E141" s="574"/>
      <c r="F141" s="575"/>
      <c r="G141" s="575"/>
    </row>
    <row r="142" spans="1:7" ht="14.1" customHeight="1">
      <c r="A142" s="539" t="s">
        <v>749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750</v>
      </c>
      <c r="B143" s="539"/>
      <c r="C143" s="539"/>
      <c r="D143" s="539"/>
      <c r="E143" s="539"/>
      <c r="F143" s="558"/>
      <c r="G143" s="558"/>
    </row>
    <row r="144" spans="1:7" ht="14.1" customHeight="1">
      <c r="A144" s="578" t="s">
        <v>751</v>
      </c>
      <c r="B144" s="539"/>
      <c r="C144" s="539"/>
      <c r="D144" s="539"/>
      <c r="E144" s="539"/>
      <c r="F144" s="558"/>
      <c r="G144" s="558"/>
    </row>
    <row r="145" spans="1:7" ht="14.1" customHeight="1">
      <c r="A145" s="579" t="s">
        <v>752</v>
      </c>
      <c r="B145" s="531"/>
      <c r="C145" s="531"/>
      <c r="D145" s="539"/>
      <c r="E145" s="539"/>
      <c r="F145" s="558"/>
      <c r="G145" s="558"/>
    </row>
  </sheetData>
  <sheetProtection password="DA51" sheet="1" objects="1" scenarios="1" formatColumns="0" formatRows="0" selectLockedCells="1"/>
  <mergeCells count="234">
    <mergeCell ref="A1:G1"/>
    <mergeCell ref="A3:G3"/>
    <mergeCell ref="A4:G4"/>
    <mergeCell ref="A5:G5"/>
    <mergeCell ref="A6:G6"/>
    <mergeCell ref="A7:G7"/>
    <mergeCell ref="A10:A12"/>
    <mergeCell ref="B10:B12"/>
    <mergeCell ref="C10:C11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B46:B48"/>
    <mergeCell ref="C46:C47"/>
    <mergeCell ref="D46:G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E139:F139"/>
    <mergeCell ref="E140:F140"/>
    <mergeCell ref="E133:F133"/>
    <mergeCell ref="E134:F134"/>
    <mergeCell ref="E135:F135"/>
    <mergeCell ref="E136:F136"/>
    <mergeCell ref="E137:F137"/>
    <mergeCell ref="E138:F13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1" t="s">
        <v>768</v>
      </c>
      <c r="B1" s="961"/>
      <c r="C1" s="961"/>
      <c r="D1" s="961"/>
      <c r="E1" s="961"/>
      <c r="F1" s="961"/>
      <c r="G1" s="961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 ht="15" customHeight="1">
      <c r="A3" s="925" t="s">
        <v>911</v>
      </c>
      <c r="B3" s="925"/>
      <c r="C3" s="925"/>
      <c r="D3" s="925"/>
      <c r="E3" s="925"/>
      <c r="F3" s="925"/>
      <c r="G3" s="925"/>
    </row>
    <row r="4" spans="1:7" ht="15" customHeight="1">
      <c r="A4" s="926" t="s">
        <v>0</v>
      </c>
      <c r="B4" s="926"/>
      <c r="C4" s="926"/>
      <c r="D4" s="926"/>
      <c r="E4" s="926"/>
      <c r="F4" s="926"/>
      <c r="G4" s="926"/>
    </row>
    <row r="5" spans="1:7" ht="15" customHeight="1">
      <c r="A5" s="927" t="s">
        <v>627</v>
      </c>
      <c r="B5" s="927"/>
      <c r="C5" s="927"/>
      <c r="D5" s="927"/>
      <c r="E5" s="927"/>
      <c r="F5" s="927"/>
      <c r="G5" s="927"/>
    </row>
    <row r="6" spans="1:7" ht="15" customHeight="1">
      <c r="A6" s="926" t="s">
        <v>21</v>
      </c>
      <c r="B6" s="926"/>
      <c r="C6" s="926"/>
      <c r="D6" s="926"/>
      <c r="E6" s="926"/>
      <c r="F6" s="926"/>
      <c r="G6" s="926"/>
    </row>
    <row r="7" spans="1:7" ht="15" customHeight="1">
      <c r="A7" s="925" t="s">
        <v>913</v>
      </c>
      <c r="B7" s="925"/>
      <c r="C7" s="925"/>
      <c r="D7" s="925"/>
      <c r="E7" s="925"/>
      <c r="F7" s="925"/>
      <c r="G7" s="925"/>
    </row>
    <row r="8" spans="1:7" ht="2.4500000000000002" customHeight="1">
      <c r="A8" s="428"/>
      <c r="B8" s="428"/>
      <c r="C8" s="428"/>
      <c r="D8" s="428"/>
      <c r="E8" s="428"/>
      <c r="F8" s="462"/>
      <c r="G8" s="462"/>
    </row>
    <row r="9" spans="1:7" ht="15" customHeight="1">
      <c r="A9" s="457" t="s">
        <v>628</v>
      </c>
      <c r="B9" s="431"/>
      <c r="C9" s="431"/>
      <c r="D9" s="431"/>
      <c r="E9" s="462"/>
      <c r="F9" s="462"/>
      <c r="G9" s="432">
        <v>1</v>
      </c>
    </row>
    <row r="10" spans="1:7" ht="15" customHeight="1">
      <c r="A10" s="959" t="s">
        <v>769</v>
      </c>
      <c r="B10" s="908" t="s">
        <v>770</v>
      </c>
      <c r="C10" s="908"/>
      <c r="D10" s="888" t="s">
        <v>108</v>
      </c>
      <c r="E10" s="888"/>
      <c r="F10" s="888" t="s">
        <v>109</v>
      </c>
      <c r="G10" s="888"/>
    </row>
    <row r="11" spans="1:7" ht="15" customHeight="1">
      <c r="A11" s="959"/>
      <c r="B11" s="908"/>
      <c r="C11" s="908"/>
      <c r="D11" s="434" t="s">
        <v>31</v>
      </c>
      <c r="E11" s="463" t="s">
        <v>30</v>
      </c>
      <c r="F11" s="434" t="s">
        <v>31</v>
      </c>
      <c r="G11" s="463" t="s">
        <v>30</v>
      </c>
    </row>
    <row r="12" spans="1:7" ht="15" customHeight="1">
      <c r="A12" s="464" t="s">
        <v>661</v>
      </c>
      <c r="B12" s="908"/>
      <c r="C12" s="908"/>
      <c r="D12" s="440" t="s">
        <v>33</v>
      </c>
      <c r="E12" s="465" t="s">
        <v>771</v>
      </c>
      <c r="F12" s="440" t="s">
        <v>35</v>
      </c>
      <c r="G12" s="465" t="s">
        <v>772</v>
      </c>
    </row>
    <row r="13" spans="1:7" ht="15" customHeight="1">
      <c r="A13" s="466" t="s">
        <v>664</v>
      </c>
      <c r="B13" s="960">
        <f>SUM(B14:B16)</f>
        <v>0</v>
      </c>
      <c r="C13" s="960"/>
      <c r="D13" s="467">
        <f>SUM(D14:D16)</f>
        <v>0</v>
      </c>
      <c r="E13" s="580">
        <f t="shared" ref="E13:E21" si="0">IF($B13="",0,IF($B13=0,0,D13/$B13))</f>
        <v>0</v>
      </c>
      <c r="F13" s="467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2" t="s">
        <v>352</v>
      </c>
      <c r="B14" s="957"/>
      <c r="C14" s="957"/>
      <c r="D14" s="469"/>
      <c r="E14" s="582">
        <f t="shared" si="0"/>
        <v>0</v>
      </c>
      <c r="F14" s="469"/>
      <c r="G14" s="444">
        <f t="shared" si="1"/>
        <v>0</v>
      </c>
    </row>
    <row r="15" spans="1:7" ht="15" customHeight="1">
      <c r="A15" s="452" t="s">
        <v>665</v>
      </c>
      <c r="B15" s="957"/>
      <c r="C15" s="957"/>
      <c r="D15" s="469"/>
      <c r="E15" s="582">
        <f t="shared" si="0"/>
        <v>0</v>
      </c>
      <c r="F15" s="469"/>
      <c r="G15" s="444">
        <f t="shared" si="1"/>
        <v>0</v>
      </c>
    </row>
    <row r="16" spans="1:7" ht="15" customHeight="1">
      <c r="A16" s="452" t="s">
        <v>354</v>
      </c>
      <c r="B16" s="957"/>
      <c r="C16" s="957"/>
      <c r="D16" s="469"/>
      <c r="E16" s="582">
        <f t="shared" si="0"/>
        <v>0</v>
      </c>
      <c r="F16" s="469"/>
      <c r="G16" s="444">
        <f t="shared" si="1"/>
        <v>0</v>
      </c>
    </row>
    <row r="17" spans="1:7" ht="15" customHeight="1">
      <c r="A17" s="452" t="s">
        <v>569</v>
      </c>
      <c r="B17" s="916">
        <f>SUM(B18:B20)</f>
        <v>0</v>
      </c>
      <c r="C17" s="916"/>
      <c r="D17" s="443">
        <f>SUM(D18:D20)</f>
        <v>0</v>
      </c>
      <c r="E17" s="582">
        <f t="shared" si="0"/>
        <v>0</v>
      </c>
      <c r="F17" s="443">
        <f>SUM(F18:F20)</f>
        <v>0</v>
      </c>
      <c r="G17" s="444">
        <f t="shared" si="1"/>
        <v>0</v>
      </c>
    </row>
    <row r="18" spans="1:7" ht="15" customHeight="1">
      <c r="A18" s="428" t="s">
        <v>666</v>
      </c>
      <c r="B18" s="957"/>
      <c r="C18" s="957"/>
      <c r="D18" s="469"/>
      <c r="E18" s="582">
        <f t="shared" si="0"/>
        <v>0</v>
      </c>
      <c r="F18" s="469"/>
      <c r="G18" s="444">
        <f t="shared" si="1"/>
        <v>0</v>
      </c>
    </row>
    <row r="19" spans="1:7" ht="15" customHeight="1">
      <c r="A19" s="428" t="s">
        <v>357</v>
      </c>
      <c r="B19" s="957"/>
      <c r="C19" s="957"/>
      <c r="D19" s="469"/>
      <c r="E19" s="582">
        <f t="shared" si="0"/>
        <v>0</v>
      </c>
      <c r="F19" s="469"/>
      <c r="G19" s="444">
        <f t="shared" si="1"/>
        <v>0</v>
      </c>
    </row>
    <row r="20" spans="1:7" ht="15" customHeight="1">
      <c r="A20" s="428" t="s">
        <v>667</v>
      </c>
      <c r="B20" s="957"/>
      <c r="C20" s="957"/>
      <c r="D20" s="469"/>
      <c r="E20" s="583">
        <f t="shared" si="0"/>
        <v>0</v>
      </c>
      <c r="F20" s="469"/>
      <c r="G20" s="584">
        <f t="shared" si="1"/>
        <v>0</v>
      </c>
    </row>
    <row r="21" spans="1:7" ht="15" customHeight="1">
      <c r="A21" s="470" t="s">
        <v>773</v>
      </c>
      <c r="B21" s="958">
        <f>+B17+B13</f>
        <v>0</v>
      </c>
      <c r="C21" s="958"/>
      <c r="D21" s="471">
        <f>+D17+D13</f>
        <v>0</v>
      </c>
      <c r="E21" s="472">
        <f t="shared" si="0"/>
        <v>0</v>
      </c>
      <c r="F21" s="471">
        <f>+F17+F13</f>
        <v>0</v>
      </c>
      <c r="G21" s="451">
        <f t="shared" si="1"/>
        <v>0</v>
      </c>
    </row>
    <row r="22" spans="1:7" ht="2.4500000000000002" customHeight="1">
      <c r="A22" s="910"/>
      <c r="B22" s="910"/>
      <c r="C22" s="452"/>
      <c r="D22" s="452"/>
      <c r="E22" s="452"/>
      <c r="F22" s="462"/>
      <c r="G22" s="462"/>
    </row>
    <row r="23" spans="1:7" ht="15" customHeight="1">
      <c r="A23" s="911" t="s">
        <v>669</v>
      </c>
      <c r="B23" s="911"/>
      <c r="C23" s="911"/>
      <c r="D23" s="888" t="s">
        <v>108</v>
      </c>
      <c r="E23" s="888"/>
      <c r="F23" s="888" t="s">
        <v>109</v>
      </c>
      <c r="G23" s="888"/>
    </row>
    <row r="24" spans="1:7" ht="15" customHeight="1">
      <c r="A24" s="911"/>
      <c r="B24" s="911"/>
      <c r="C24" s="911"/>
      <c r="D24" s="434" t="s">
        <v>31</v>
      </c>
      <c r="E24" s="463" t="s">
        <v>30</v>
      </c>
      <c r="F24" s="434" t="s">
        <v>31</v>
      </c>
      <c r="G24" s="463" t="s">
        <v>30</v>
      </c>
    </row>
    <row r="25" spans="1:7" ht="15" customHeight="1">
      <c r="A25" s="911"/>
      <c r="B25" s="911"/>
      <c r="C25" s="911"/>
      <c r="D25" s="440" t="s">
        <v>112</v>
      </c>
      <c r="E25" s="465" t="s">
        <v>774</v>
      </c>
      <c r="F25" s="440" t="s">
        <v>567</v>
      </c>
      <c r="G25" s="465" t="s">
        <v>775</v>
      </c>
    </row>
    <row r="26" spans="1:7" ht="15" customHeight="1">
      <c r="A26" s="477" t="s">
        <v>674</v>
      </c>
      <c r="B26" s="957"/>
      <c r="C26" s="957"/>
      <c r="D26" s="469"/>
      <c r="E26" s="546">
        <f t="shared" ref="E26:E35" si="2">IF(E$21="",0,IF(E$21=0,0,D26/E$21))</f>
        <v>0</v>
      </c>
      <c r="F26" s="469"/>
      <c r="G26" s="585">
        <f t="shared" ref="G26:G35" si="3">IF(G$21="",0,IF(G$21=0,0,F26/G$21))</f>
        <v>0</v>
      </c>
    </row>
    <row r="27" spans="1:7" ht="15" customHeight="1">
      <c r="A27" s="477" t="s">
        <v>675</v>
      </c>
      <c r="B27" s="916">
        <f>SUM(B28:B30)</f>
        <v>0</v>
      </c>
      <c r="C27" s="916"/>
      <c r="D27" s="443">
        <f>SUM(D28:D30)</f>
        <v>0</v>
      </c>
      <c r="E27" s="546">
        <f t="shared" si="2"/>
        <v>0</v>
      </c>
      <c r="F27" s="443">
        <f>SUM(F28:F30)</f>
        <v>0</v>
      </c>
      <c r="G27" s="585">
        <f t="shared" si="3"/>
        <v>0</v>
      </c>
    </row>
    <row r="28" spans="1:7" ht="15" customHeight="1">
      <c r="A28" s="457" t="s">
        <v>676</v>
      </c>
      <c r="B28" s="957"/>
      <c r="C28" s="957"/>
      <c r="D28" s="469"/>
      <c r="E28" s="546">
        <f t="shared" si="2"/>
        <v>0</v>
      </c>
      <c r="F28" s="469"/>
      <c r="G28" s="585">
        <f t="shared" si="3"/>
        <v>0</v>
      </c>
    </row>
    <row r="29" spans="1:7" ht="15" customHeight="1">
      <c r="A29" s="457" t="s">
        <v>677</v>
      </c>
      <c r="B29" s="957"/>
      <c r="C29" s="957"/>
      <c r="D29" s="469"/>
      <c r="E29" s="546">
        <f t="shared" si="2"/>
        <v>0</v>
      </c>
      <c r="F29" s="469"/>
      <c r="G29" s="585">
        <f t="shared" si="3"/>
        <v>0</v>
      </c>
    </row>
    <row r="30" spans="1:7" ht="15" customHeight="1">
      <c r="A30" s="454" t="s">
        <v>678</v>
      </c>
      <c r="B30" s="957"/>
      <c r="C30" s="957"/>
      <c r="D30" s="456"/>
      <c r="E30" s="546">
        <f t="shared" si="2"/>
        <v>0</v>
      </c>
      <c r="F30" s="456"/>
      <c r="G30" s="585">
        <f t="shared" si="3"/>
        <v>0</v>
      </c>
    </row>
    <row r="31" spans="1:7" ht="15" customHeight="1">
      <c r="A31" s="477" t="s">
        <v>679</v>
      </c>
      <c r="B31" s="957"/>
      <c r="C31" s="957"/>
      <c r="D31" s="456"/>
      <c r="E31" s="546">
        <f t="shared" si="2"/>
        <v>0</v>
      </c>
      <c r="F31" s="456"/>
      <c r="G31" s="585">
        <f t="shared" si="3"/>
        <v>0</v>
      </c>
    </row>
    <row r="32" spans="1:7" ht="30" customHeight="1">
      <c r="A32" s="481" t="s">
        <v>776</v>
      </c>
      <c r="B32" s="957"/>
      <c r="C32" s="957"/>
      <c r="D32" s="456"/>
      <c r="E32" s="546">
        <f t="shared" si="2"/>
        <v>0</v>
      </c>
      <c r="F32" s="456"/>
      <c r="G32" s="585">
        <f t="shared" si="3"/>
        <v>0</v>
      </c>
    </row>
    <row r="33" spans="1:7" ht="15" customHeight="1">
      <c r="A33" s="480" t="s">
        <v>777</v>
      </c>
      <c r="B33" s="957"/>
      <c r="C33" s="957"/>
      <c r="D33" s="456"/>
      <c r="E33" s="546">
        <f t="shared" si="2"/>
        <v>0</v>
      </c>
      <c r="F33" s="456"/>
      <c r="G33" s="585">
        <f t="shared" si="3"/>
        <v>0</v>
      </c>
    </row>
    <row r="34" spans="1:7" ht="30" customHeight="1">
      <c r="A34" s="586" t="s">
        <v>778</v>
      </c>
      <c r="B34" s="957"/>
      <c r="C34" s="957"/>
      <c r="D34" s="456"/>
      <c r="E34" s="546">
        <f t="shared" si="2"/>
        <v>0</v>
      </c>
      <c r="F34" s="456"/>
      <c r="G34" s="585">
        <f t="shared" si="3"/>
        <v>0</v>
      </c>
    </row>
    <row r="35" spans="1:7" ht="15" customHeight="1">
      <c r="A35" s="483" t="s">
        <v>779</v>
      </c>
      <c r="B35" s="958">
        <f>+B26+B27+B31+B32+B33+B34</f>
        <v>0</v>
      </c>
      <c r="C35" s="958"/>
      <c r="D35" s="484">
        <f>+D26+D27+D31+D32+D33+D34</f>
        <v>0</v>
      </c>
      <c r="E35" s="587">
        <f t="shared" si="2"/>
        <v>0</v>
      </c>
      <c r="F35" s="484">
        <f>+F26+F27+F31+F32+F33+F34</f>
        <v>0</v>
      </c>
      <c r="G35" s="548">
        <f t="shared" si="3"/>
        <v>0</v>
      </c>
    </row>
    <row r="36" spans="1:7" ht="2.4500000000000002" customHeight="1">
      <c r="A36" s="485"/>
      <c r="B36" s="588"/>
      <c r="C36" s="485"/>
      <c r="D36" s="485"/>
      <c r="E36" s="485"/>
      <c r="F36" s="487"/>
      <c r="G36" s="488"/>
    </row>
    <row r="37" spans="1:7" ht="15" customHeight="1">
      <c r="A37" s="559" t="s">
        <v>780</v>
      </c>
      <c r="B37" s="958">
        <f>+B21-B35</f>
        <v>0</v>
      </c>
      <c r="C37" s="958"/>
      <c r="D37" s="484">
        <f>+D21-D35</f>
        <v>0</v>
      </c>
      <c r="E37" s="589"/>
      <c r="F37" s="484">
        <f>+F21-F35</f>
        <v>0</v>
      </c>
      <c r="G37" s="590"/>
    </row>
  </sheetData>
  <sheetProtection password="DA51" sheet="1" formatColumns="0" formatRows="0" insertColumns="0" selectLockedCells="1"/>
  <mergeCells count="34">
    <mergeCell ref="A1:G1"/>
    <mergeCell ref="A3:G3"/>
    <mergeCell ref="A4:G4"/>
    <mergeCell ref="A5:G5"/>
    <mergeCell ref="A6:G6"/>
    <mergeCell ref="A7:G7"/>
    <mergeCell ref="A10:A11"/>
    <mergeCell ref="B10:C12"/>
    <mergeCell ref="D10:E10"/>
    <mergeCell ref="F10:G1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B22"/>
    <mergeCell ref="A23:C25"/>
    <mergeCell ref="D23:E23"/>
    <mergeCell ref="F23:G23"/>
    <mergeCell ref="B26:C26"/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.51180555555555551" footer="0.51180555555555551"/>
  <pageSetup paperSize="9" scale="92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opLeftCell="A10" workbookViewId="0">
      <selection activeCell="B15" sqref="B15:C15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68" t="s">
        <v>781</v>
      </c>
      <c r="B1" s="968"/>
      <c r="C1" s="968"/>
      <c r="D1" s="968"/>
      <c r="E1" s="968"/>
      <c r="F1" s="968"/>
      <c r="G1" s="968"/>
    </row>
    <row r="2" spans="1:7" ht="2.4500000000000002" customHeight="1">
      <c r="A2" s="428"/>
      <c r="B2" s="428"/>
      <c r="C2" s="428"/>
      <c r="D2" s="428"/>
      <c r="E2" s="428"/>
      <c r="F2" s="462"/>
      <c r="G2" s="462"/>
    </row>
    <row r="3" spans="1:7">
      <c r="A3" s="925" t="s">
        <v>911</v>
      </c>
      <c r="B3" s="925"/>
      <c r="C3" s="925"/>
      <c r="D3" s="925"/>
      <c r="E3" s="925"/>
      <c r="F3" s="925"/>
      <c r="G3" s="925"/>
    </row>
    <row r="4" spans="1:7">
      <c r="A4" s="926" t="s">
        <v>0</v>
      </c>
      <c r="B4" s="926"/>
      <c r="C4" s="926"/>
      <c r="D4" s="926"/>
      <c r="E4" s="926"/>
      <c r="F4" s="926"/>
      <c r="G4" s="926"/>
    </row>
    <row r="5" spans="1:7">
      <c r="A5" s="927" t="s">
        <v>627</v>
      </c>
      <c r="B5" s="927"/>
      <c r="C5" s="927"/>
      <c r="D5" s="927"/>
      <c r="E5" s="927"/>
      <c r="F5" s="927"/>
      <c r="G5" s="927"/>
    </row>
    <row r="6" spans="1:7">
      <c r="A6" s="926" t="s">
        <v>21</v>
      </c>
      <c r="B6" s="926"/>
      <c r="C6" s="926"/>
      <c r="D6" s="926"/>
      <c r="E6" s="926"/>
      <c r="F6" s="926"/>
      <c r="G6" s="926"/>
    </row>
    <row r="7" spans="1:7">
      <c r="A7" s="925" t="s">
        <v>913</v>
      </c>
      <c r="B7" s="925"/>
      <c r="C7" s="925"/>
      <c r="D7" s="925"/>
      <c r="E7" s="925"/>
      <c r="F7" s="925"/>
      <c r="G7" s="925"/>
    </row>
    <row r="8" spans="1:7" ht="2.4500000000000002" customHeight="1">
      <c r="A8" s="428"/>
      <c r="B8" s="428"/>
      <c r="C8" s="428"/>
      <c r="D8" s="428"/>
      <c r="E8" s="428"/>
      <c r="F8" s="429"/>
      <c r="G8" s="462"/>
    </row>
    <row r="9" spans="1:7">
      <c r="A9" s="428" t="s">
        <v>628</v>
      </c>
      <c r="B9" s="431"/>
      <c r="C9" s="431"/>
      <c r="D9" s="431"/>
      <c r="E9" s="429"/>
      <c r="F9" s="429"/>
      <c r="G9" s="432">
        <v>1</v>
      </c>
    </row>
    <row r="10" spans="1:7" ht="12.75" customHeight="1">
      <c r="A10" s="959" t="s">
        <v>769</v>
      </c>
      <c r="B10" s="895" t="s">
        <v>537</v>
      </c>
      <c r="C10" s="895"/>
      <c r="D10" s="888" t="s">
        <v>563</v>
      </c>
      <c r="E10" s="888"/>
      <c r="F10" s="888"/>
      <c r="G10" s="888"/>
    </row>
    <row r="11" spans="1:7" ht="12.75" customHeight="1">
      <c r="A11" s="959"/>
      <c r="B11" s="895"/>
      <c r="C11" s="895"/>
      <c r="D11" s="508" t="s">
        <v>757</v>
      </c>
      <c r="E11" s="895" t="s">
        <v>758</v>
      </c>
      <c r="F11" s="895"/>
      <c r="G11" s="509" t="s">
        <v>30</v>
      </c>
    </row>
    <row r="12" spans="1:7" ht="12.75" customHeight="1">
      <c r="A12" s="464" t="s">
        <v>661</v>
      </c>
      <c r="B12" s="967" t="s">
        <v>32</v>
      </c>
      <c r="C12" s="967"/>
      <c r="D12" s="440" t="s">
        <v>33</v>
      </c>
      <c r="E12" s="920" t="s">
        <v>35</v>
      </c>
      <c r="F12" s="920"/>
      <c r="G12" s="511" t="s">
        <v>782</v>
      </c>
    </row>
    <row r="13" spans="1:7">
      <c r="A13" s="466" t="s">
        <v>664</v>
      </c>
      <c r="B13" s="960">
        <f>SUM(B14:B16)</f>
        <v>0</v>
      </c>
      <c r="C13" s="960"/>
      <c r="D13" s="467">
        <f>SUM(D14:D16)</f>
        <v>0</v>
      </c>
      <c r="E13" s="960">
        <f>SUM(E14:E16)</f>
        <v>0</v>
      </c>
      <c r="F13" s="960"/>
      <c r="G13" s="468">
        <f t="shared" ref="G13:G21" si="0">IF(B13="",0,IF(B13=0,0,(E13+D13)/B13))</f>
        <v>0</v>
      </c>
    </row>
    <row r="14" spans="1:7">
      <c r="A14" s="452" t="s">
        <v>352</v>
      </c>
      <c r="B14" s="957"/>
      <c r="C14" s="957"/>
      <c r="D14" s="469"/>
      <c r="E14" s="957"/>
      <c r="F14" s="957"/>
      <c r="G14" s="468">
        <f t="shared" si="0"/>
        <v>0</v>
      </c>
    </row>
    <row r="15" spans="1:7">
      <c r="A15" s="452" t="s">
        <v>665</v>
      </c>
      <c r="B15" s="957"/>
      <c r="C15" s="957"/>
      <c r="D15" s="469"/>
      <c r="E15" s="957"/>
      <c r="F15" s="957"/>
      <c r="G15" s="468">
        <f t="shared" si="0"/>
        <v>0</v>
      </c>
    </row>
    <row r="16" spans="1:7">
      <c r="A16" s="452" t="s">
        <v>354</v>
      </c>
      <c r="B16" s="957"/>
      <c r="C16" s="957"/>
      <c r="D16" s="469"/>
      <c r="E16" s="957"/>
      <c r="F16" s="957"/>
      <c r="G16" s="468">
        <f t="shared" si="0"/>
        <v>0</v>
      </c>
    </row>
    <row r="17" spans="1:7">
      <c r="A17" s="452" t="s">
        <v>569</v>
      </c>
      <c r="B17" s="916">
        <f>SUM(B18:B20)</f>
        <v>0</v>
      </c>
      <c r="C17" s="916"/>
      <c r="D17" s="443">
        <f>SUM(D18:D20)</f>
        <v>0</v>
      </c>
      <c r="E17" s="916">
        <f>SUM(E18:E20)</f>
        <v>0</v>
      </c>
      <c r="F17" s="916"/>
      <c r="G17" s="468">
        <f t="shared" si="0"/>
        <v>0</v>
      </c>
    </row>
    <row r="18" spans="1:7">
      <c r="A18" s="428" t="s">
        <v>666</v>
      </c>
      <c r="B18" s="957"/>
      <c r="C18" s="957"/>
      <c r="D18" s="469"/>
      <c r="E18" s="957"/>
      <c r="F18" s="957"/>
      <c r="G18" s="468">
        <f t="shared" si="0"/>
        <v>0</v>
      </c>
    </row>
    <row r="19" spans="1:7">
      <c r="A19" s="428" t="s">
        <v>357</v>
      </c>
      <c r="B19" s="957"/>
      <c r="C19" s="957"/>
      <c r="D19" s="469"/>
      <c r="E19" s="957"/>
      <c r="F19" s="957"/>
      <c r="G19" s="468">
        <f t="shared" si="0"/>
        <v>0</v>
      </c>
    </row>
    <row r="20" spans="1:7">
      <c r="A20" s="428" t="s">
        <v>667</v>
      </c>
      <c r="B20" s="957"/>
      <c r="C20" s="957"/>
      <c r="D20" s="469"/>
      <c r="E20" s="957"/>
      <c r="F20" s="957"/>
      <c r="G20" s="468">
        <f t="shared" si="0"/>
        <v>0</v>
      </c>
    </row>
    <row r="21" spans="1:7">
      <c r="A21" s="470" t="s">
        <v>773</v>
      </c>
      <c r="B21" s="958">
        <f>+B17+B13</f>
        <v>0</v>
      </c>
      <c r="C21" s="958"/>
      <c r="D21" s="471">
        <f>+D17+D13</f>
        <v>0</v>
      </c>
      <c r="E21" s="958">
        <f>+E17+E13</f>
        <v>0</v>
      </c>
      <c r="F21" s="958"/>
      <c r="G21" s="451">
        <f t="shared" si="0"/>
        <v>0</v>
      </c>
    </row>
    <row r="22" spans="1:7" ht="2.4500000000000002" customHeight="1">
      <c r="A22" s="910"/>
      <c r="B22" s="910"/>
      <c r="C22" s="452"/>
      <c r="D22" s="452"/>
      <c r="E22" s="452"/>
      <c r="F22" s="462"/>
      <c r="G22" s="462"/>
    </row>
    <row r="23" spans="1:7" ht="12.75" customHeight="1">
      <c r="A23" s="911" t="s">
        <v>669</v>
      </c>
      <c r="B23" s="911"/>
      <c r="C23" s="911"/>
      <c r="D23" s="888" t="s">
        <v>563</v>
      </c>
      <c r="E23" s="888"/>
      <c r="F23" s="888"/>
      <c r="G23" s="888"/>
    </row>
    <row r="24" spans="1:7" ht="12.75" customHeight="1">
      <c r="A24" s="911"/>
      <c r="B24" s="911"/>
      <c r="C24" s="911"/>
      <c r="D24" s="508" t="s">
        <v>757</v>
      </c>
      <c r="E24" s="895" t="s">
        <v>758</v>
      </c>
      <c r="F24" s="895"/>
      <c r="G24" s="509" t="s">
        <v>30</v>
      </c>
    </row>
    <row r="25" spans="1:7">
      <c r="A25" s="911"/>
      <c r="B25" s="911"/>
      <c r="C25" s="911"/>
      <c r="D25" s="440" t="s">
        <v>112</v>
      </c>
      <c r="E25" s="920" t="s">
        <v>113</v>
      </c>
      <c r="F25" s="920"/>
      <c r="G25" s="511" t="s">
        <v>783</v>
      </c>
    </row>
    <row r="26" spans="1:7">
      <c r="A26" s="965" t="s">
        <v>674</v>
      </c>
      <c r="B26" s="965"/>
      <c r="C26" s="965"/>
      <c r="D26" s="469"/>
      <c r="E26" s="957"/>
      <c r="F26" s="957"/>
      <c r="G26" s="468">
        <f t="shared" ref="G26:G35" si="1">IF((D$21+E$21)=0,0,(E26+D26)/(D$21+E$21))</f>
        <v>0</v>
      </c>
    </row>
    <row r="27" spans="1:7">
      <c r="A27" s="965" t="s">
        <v>675</v>
      </c>
      <c r="B27" s="965"/>
      <c r="C27" s="965"/>
      <c r="D27" s="443">
        <f>SUM(D28:D30)</f>
        <v>0</v>
      </c>
      <c r="E27" s="916">
        <f>SUM(E28:E30)</f>
        <v>0</v>
      </c>
      <c r="F27" s="916"/>
      <c r="G27" s="468">
        <f t="shared" si="1"/>
        <v>0</v>
      </c>
    </row>
    <row r="28" spans="1:7">
      <c r="A28" s="965" t="s">
        <v>676</v>
      </c>
      <c r="B28" s="965"/>
      <c r="C28" s="965"/>
      <c r="D28" s="469"/>
      <c r="E28" s="957"/>
      <c r="F28" s="957"/>
      <c r="G28" s="468">
        <f t="shared" si="1"/>
        <v>0</v>
      </c>
    </row>
    <row r="29" spans="1:7">
      <c r="A29" s="965" t="s">
        <v>677</v>
      </c>
      <c r="B29" s="965"/>
      <c r="C29" s="965"/>
      <c r="D29" s="469"/>
      <c r="E29" s="957"/>
      <c r="F29" s="957"/>
      <c r="G29" s="468">
        <f t="shared" si="1"/>
        <v>0</v>
      </c>
    </row>
    <row r="30" spans="1:7">
      <c r="A30" s="965" t="s">
        <v>678</v>
      </c>
      <c r="B30" s="965"/>
      <c r="C30" s="965"/>
      <c r="D30" s="456"/>
      <c r="E30" s="957"/>
      <c r="F30" s="957"/>
      <c r="G30" s="468">
        <f t="shared" si="1"/>
        <v>0</v>
      </c>
    </row>
    <row r="31" spans="1:7">
      <c r="A31" s="965" t="s">
        <v>679</v>
      </c>
      <c r="B31" s="965"/>
      <c r="C31" s="965"/>
      <c r="D31" s="456"/>
      <c r="E31" s="957"/>
      <c r="F31" s="957"/>
      <c r="G31" s="468">
        <f t="shared" si="1"/>
        <v>0</v>
      </c>
    </row>
    <row r="32" spans="1:7" ht="12.75" customHeight="1">
      <c r="A32" s="966" t="s">
        <v>776</v>
      </c>
      <c r="B32" s="966"/>
      <c r="C32" s="966"/>
      <c r="D32" s="456"/>
      <c r="E32" s="957"/>
      <c r="F32" s="957"/>
      <c r="G32" s="468">
        <f t="shared" si="1"/>
        <v>0</v>
      </c>
    </row>
    <row r="33" spans="1:7" ht="12.75" customHeight="1">
      <c r="A33" s="963" t="s">
        <v>777</v>
      </c>
      <c r="B33" s="963"/>
      <c r="C33" s="963"/>
      <c r="D33" s="456"/>
      <c r="E33" s="957"/>
      <c r="F33" s="957"/>
      <c r="G33" s="468">
        <f t="shared" si="1"/>
        <v>0</v>
      </c>
    </row>
    <row r="34" spans="1:7" ht="30" customHeight="1">
      <c r="A34" s="964" t="s">
        <v>778</v>
      </c>
      <c r="B34" s="964"/>
      <c r="C34" s="964"/>
      <c r="D34" s="456"/>
      <c r="E34" s="957"/>
      <c r="F34" s="957"/>
      <c r="G34" s="468">
        <f t="shared" si="1"/>
        <v>0</v>
      </c>
    </row>
    <row r="35" spans="1:7" ht="12.75" customHeight="1">
      <c r="A35" s="943" t="s">
        <v>779</v>
      </c>
      <c r="B35" s="943"/>
      <c r="C35" s="943"/>
      <c r="D35" s="484">
        <f>+D26+D27+D31+D32+D33+D34</f>
        <v>0</v>
      </c>
      <c r="E35" s="958">
        <f>+E26+E27+E31+E32+E33+E34</f>
        <v>0</v>
      </c>
      <c r="F35" s="958"/>
      <c r="G35" s="451">
        <f t="shared" si="1"/>
        <v>0</v>
      </c>
    </row>
    <row r="36" spans="1:7" ht="2.4500000000000002" customHeight="1">
      <c r="A36" s="485"/>
      <c r="B36" s="588"/>
      <c r="C36" s="485"/>
      <c r="D36" s="591"/>
      <c r="E36" s="592"/>
      <c r="F36" s="591"/>
      <c r="G36" s="488"/>
    </row>
    <row r="37" spans="1:7" ht="12.75" customHeight="1">
      <c r="A37" s="962" t="s">
        <v>780</v>
      </c>
      <c r="B37" s="962"/>
      <c r="C37" s="962"/>
      <c r="D37" s="484">
        <f>+D21-D35</f>
        <v>0</v>
      </c>
      <c r="E37" s="958">
        <f>+E21-E35</f>
        <v>0</v>
      </c>
      <c r="F37" s="958"/>
      <c r="G37" s="593"/>
    </row>
  </sheetData>
  <sheetProtection password="DA51" sheet="1" formatColumns="0" formatRows="0" selectLockedCells="1"/>
  <mergeCells count="57">
    <mergeCell ref="A1:G1"/>
    <mergeCell ref="A3:G3"/>
    <mergeCell ref="A4:G4"/>
    <mergeCell ref="A5:G5"/>
    <mergeCell ref="A6:G6"/>
    <mergeCell ref="A7:G7"/>
    <mergeCell ref="A10:A11"/>
    <mergeCell ref="B10:C11"/>
    <mergeCell ref="D10:G10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B22"/>
    <mergeCell ref="A23:C25"/>
    <mergeCell ref="D23:G23"/>
    <mergeCell ref="E24:F24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7:C37"/>
    <mergeCell ref="E37:F37"/>
    <mergeCell ref="A33:C33"/>
    <mergeCell ref="E33:F33"/>
    <mergeCell ref="A34:C34"/>
    <mergeCell ref="E34:F34"/>
    <mergeCell ref="A35:C35"/>
    <mergeCell ref="E35:F35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86" t="s">
        <v>784</v>
      </c>
      <c r="B1" s="986"/>
      <c r="C1" s="986"/>
      <c r="D1" s="986"/>
      <c r="E1" s="986"/>
      <c r="F1" s="986"/>
      <c r="G1" s="986"/>
      <c r="H1" s="986"/>
      <c r="I1" s="986"/>
      <c r="J1" s="986"/>
      <c r="K1" s="986"/>
      <c r="L1" s="986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87" t="s">
        <v>911</v>
      </c>
      <c r="B3" s="987"/>
      <c r="C3" s="987"/>
      <c r="D3" s="987"/>
      <c r="E3" s="987"/>
      <c r="F3" s="987"/>
      <c r="G3" s="987"/>
      <c r="H3" s="987"/>
      <c r="I3" s="987"/>
      <c r="J3" s="987"/>
      <c r="K3" s="987"/>
      <c r="L3" s="987"/>
    </row>
    <row r="4" spans="1:12" ht="14.1" customHeight="1">
      <c r="A4" s="988" t="s">
        <v>0</v>
      </c>
      <c r="B4" s="988"/>
      <c r="C4" s="988"/>
      <c r="D4" s="988"/>
      <c r="E4" s="988"/>
      <c r="F4" s="988"/>
      <c r="G4" s="988"/>
      <c r="H4" s="988"/>
      <c r="I4" s="988"/>
      <c r="J4" s="988"/>
      <c r="K4" s="988"/>
      <c r="L4" s="988"/>
    </row>
    <row r="5" spans="1:12" ht="14.1" customHeight="1">
      <c r="A5" s="989" t="s">
        <v>785</v>
      </c>
      <c r="B5" s="989"/>
      <c r="C5" s="989"/>
      <c r="D5" s="989"/>
      <c r="E5" s="989"/>
      <c r="F5" s="989"/>
      <c r="G5" s="989"/>
      <c r="H5" s="989"/>
      <c r="I5" s="989"/>
      <c r="J5" s="989"/>
      <c r="K5" s="989"/>
      <c r="L5" s="989"/>
    </row>
    <row r="6" spans="1:12" ht="14.1" customHeight="1">
      <c r="A6" s="988" t="s">
        <v>21</v>
      </c>
      <c r="B6" s="988"/>
      <c r="C6" s="988"/>
      <c r="D6" s="988"/>
      <c r="E6" s="988"/>
      <c r="F6" s="988"/>
      <c r="G6" s="988"/>
      <c r="H6" s="988"/>
      <c r="I6" s="988"/>
      <c r="J6" s="988"/>
      <c r="K6" s="988"/>
      <c r="L6" s="988"/>
    </row>
    <row r="7" spans="1:12" ht="14.1" customHeight="1">
      <c r="A7" s="987" t="s">
        <v>913</v>
      </c>
      <c r="B7" s="987"/>
      <c r="C7" s="987"/>
      <c r="D7" s="987"/>
      <c r="E7" s="987"/>
      <c r="F7" s="987"/>
      <c r="G7" s="987"/>
      <c r="H7" s="987"/>
      <c r="I7" s="987"/>
      <c r="J7" s="987"/>
      <c r="K7" s="987"/>
      <c r="L7" s="987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79" t="s">
        <v>786</v>
      </c>
      <c r="B9" s="979"/>
      <c r="C9" s="979"/>
      <c r="D9" s="979"/>
      <c r="E9" s="979"/>
      <c r="F9" s="979"/>
      <c r="G9" s="979"/>
      <c r="H9" s="979"/>
      <c r="I9" s="979"/>
      <c r="J9" s="979"/>
      <c r="K9" s="979"/>
      <c r="L9" s="597">
        <v>1</v>
      </c>
    </row>
    <row r="10" spans="1:12" ht="14.1" customHeight="1">
      <c r="A10" s="980" t="s">
        <v>184</v>
      </c>
      <c r="B10" s="981" t="s">
        <v>787</v>
      </c>
      <c r="C10" s="981"/>
      <c r="D10" s="981"/>
      <c r="E10" s="874" t="s">
        <v>788</v>
      </c>
      <c r="F10" s="874"/>
      <c r="G10" s="874"/>
      <c r="H10" s="874"/>
      <c r="I10" s="874"/>
      <c r="J10" s="874"/>
      <c r="K10" s="982" t="s">
        <v>789</v>
      </c>
      <c r="L10" s="982"/>
    </row>
    <row r="11" spans="1:12" ht="14.1" customHeight="1">
      <c r="A11" s="980"/>
      <c r="B11" s="981"/>
      <c r="C11" s="981"/>
      <c r="D11" s="981"/>
      <c r="E11" s="983" t="s">
        <v>187</v>
      </c>
      <c r="F11" s="983"/>
      <c r="G11" s="983"/>
      <c r="H11" s="983"/>
      <c r="I11" s="983"/>
      <c r="J11" s="983"/>
      <c r="K11" s="982"/>
      <c r="L11" s="982"/>
    </row>
    <row r="12" spans="1:12" ht="14.1" customHeight="1">
      <c r="A12" s="980"/>
      <c r="B12" s="981"/>
      <c r="C12" s="981"/>
      <c r="D12" s="981"/>
      <c r="E12" s="980" t="s">
        <v>790</v>
      </c>
      <c r="F12" s="980"/>
      <c r="G12" s="980"/>
      <c r="H12" s="980" t="s">
        <v>791</v>
      </c>
      <c r="I12" s="980"/>
      <c r="J12" s="980"/>
      <c r="K12" s="982"/>
      <c r="L12" s="982"/>
    </row>
    <row r="13" spans="1:12" ht="14.1" customHeight="1">
      <c r="A13" s="980"/>
      <c r="B13" s="984" t="s">
        <v>32</v>
      </c>
      <c r="C13" s="984"/>
      <c r="D13" s="984"/>
      <c r="E13" s="980"/>
      <c r="F13" s="980"/>
      <c r="G13" s="980"/>
      <c r="H13" s="985" t="s">
        <v>33</v>
      </c>
      <c r="I13" s="985"/>
      <c r="J13" s="985"/>
      <c r="K13" s="978" t="s">
        <v>792</v>
      </c>
      <c r="L13" s="978"/>
    </row>
    <row r="14" spans="1:12" ht="14.1" customHeight="1">
      <c r="A14" s="599" t="s">
        <v>793</v>
      </c>
      <c r="B14" s="883">
        <f>SUM(B15:B17)</f>
        <v>0</v>
      </c>
      <c r="C14" s="883"/>
      <c r="D14" s="883"/>
      <c r="E14" s="883">
        <f>SUM(E15:E17)</f>
        <v>0</v>
      </c>
      <c r="F14" s="883"/>
      <c r="G14" s="883"/>
      <c r="H14" s="883">
        <f>SUM(H15:H17)</f>
        <v>0</v>
      </c>
      <c r="I14" s="883"/>
      <c r="J14" s="883"/>
      <c r="K14" s="973">
        <f>SUM(K15:K17)</f>
        <v>0</v>
      </c>
      <c r="L14" s="973"/>
    </row>
    <row r="15" spans="1:12" ht="14.1" customHeight="1">
      <c r="A15" s="600" t="s">
        <v>794</v>
      </c>
      <c r="B15" s="974"/>
      <c r="C15" s="974"/>
      <c r="D15" s="974"/>
      <c r="E15" s="974"/>
      <c r="F15" s="974"/>
      <c r="G15" s="974"/>
      <c r="H15" s="974"/>
      <c r="I15" s="974"/>
      <c r="J15" s="974"/>
      <c r="K15" s="975">
        <f>+B15+H15</f>
        <v>0</v>
      </c>
      <c r="L15" s="975"/>
    </row>
    <row r="16" spans="1:12" ht="14.1" customHeight="1">
      <c r="A16" s="600" t="s">
        <v>795</v>
      </c>
      <c r="B16" s="974"/>
      <c r="C16" s="974"/>
      <c r="D16" s="974"/>
      <c r="E16" s="974"/>
      <c r="F16" s="974"/>
      <c r="G16" s="974"/>
      <c r="H16" s="974"/>
      <c r="I16" s="974"/>
      <c r="J16" s="974"/>
      <c r="K16" s="975">
        <f>+B16+H16</f>
        <v>0</v>
      </c>
      <c r="L16" s="975"/>
    </row>
    <row r="17" spans="1:12" ht="14.1" customHeight="1">
      <c r="A17" s="600" t="s">
        <v>796</v>
      </c>
      <c r="B17" s="974"/>
      <c r="C17" s="974"/>
      <c r="D17" s="974"/>
      <c r="E17" s="974"/>
      <c r="F17" s="974"/>
      <c r="G17" s="974"/>
      <c r="H17" s="974"/>
      <c r="I17" s="974"/>
      <c r="J17" s="974"/>
      <c r="K17" s="975">
        <f>+B17+H17</f>
        <v>0</v>
      </c>
      <c r="L17" s="975"/>
    </row>
    <row r="18" spans="1:12" ht="14.1" customHeight="1">
      <c r="A18" s="599" t="s">
        <v>797</v>
      </c>
      <c r="B18" s="883">
        <f>SUM(B19:B21)</f>
        <v>0</v>
      </c>
      <c r="C18" s="883"/>
      <c r="D18" s="883"/>
      <c r="E18" s="883">
        <f>SUM(E19:E21)</f>
        <v>0</v>
      </c>
      <c r="F18" s="883"/>
      <c r="G18" s="883"/>
      <c r="H18" s="883">
        <f>SUM(H19:H21)</f>
        <v>0</v>
      </c>
      <c r="I18" s="883"/>
      <c r="J18" s="883"/>
      <c r="K18" s="973">
        <f>SUM(K19:K21)</f>
        <v>0</v>
      </c>
      <c r="L18" s="973"/>
    </row>
    <row r="19" spans="1:12" ht="14.1" customHeight="1">
      <c r="A19" s="600" t="s">
        <v>798</v>
      </c>
      <c r="B19" s="974"/>
      <c r="C19" s="974"/>
      <c r="D19" s="974"/>
      <c r="E19" s="974"/>
      <c r="F19" s="974"/>
      <c r="G19" s="974"/>
      <c r="H19" s="974"/>
      <c r="I19" s="974"/>
      <c r="J19" s="974"/>
      <c r="K19" s="975">
        <f>+B19+H19</f>
        <v>0</v>
      </c>
      <c r="L19" s="975"/>
    </row>
    <row r="20" spans="1:12" ht="14.1" customHeight="1">
      <c r="A20" s="600" t="s">
        <v>799</v>
      </c>
      <c r="B20" s="974"/>
      <c r="C20" s="974"/>
      <c r="D20" s="974"/>
      <c r="E20" s="974"/>
      <c r="F20" s="974"/>
      <c r="G20" s="974"/>
      <c r="H20" s="974"/>
      <c r="I20" s="974"/>
      <c r="J20" s="974"/>
      <c r="K20" s="975">
        <f>+B20+H20</f>
        <v>0</v>
      </c>
      <c r="L20" s="975"/>
    </row>
    <row r="21" spans="1:12" ht="14.1" customHeight="1">
      <c r="A21" s="600" t="s">
        <v>800</v>
      </c>
      <c r="B21" s="974"/>
      <c r="C21" s="974"/>
      <c r="D21" s="974"/>
      <c r="E21" s="974"/>
      <c r="F21" s="974"/>
      <c r="G21" s="974"/>
      <c r="H21" s="974"/>
      <c r="I21" s="974"/>
      <c r="J21" s="974"/>
      <c r="K21" s="975">
        <f>+B21+H21</f>
        <v>0</v>
      </c>
      <c r="L21" s="975"/>
    </row>
    <row r="22" spans="1:12" ht="14.1" customHeight="1">
      <c r="A22" s="601" t="s">
        <v>801</v>
      </c>
      <c r="B22" s="976"/>
      <c r="C22" s="976"/>
      <c r="D22" s="976"/>
      <c r="E22" s="976"/>
      <c r="F22" s="976"/>
      <c r="G22" s="976"/>
      <c r="H22" s="976"/>
      <c r="I22" s="976"/>
      <c r="J22" s="976"/>
      <c r="K22" s="977">
        <f>+B22+H22</f>
        <v>0</v>
      </c>
      <c r="L22" s="977"/>
    </row>
    <row r="23" spans="1:12" ht="14.1" customHeight="1">
      <c r="A23" s="602" t="s">
        <v>802</v>
      </c>
      <c r="B23" s="872">
        <f>+B18-B22</f>
        <v>0</v>
      </c>
      <c r="C23" s="872"/>
      <c r="D23" s="872"/>
      <c r="E23" s="872">
        <f>+E18-E22</f>
        <v>0</v>
      </c>
      <c r="F23" s="872"/>
      <c r="G23" s="872"/>
      <c r="H23" s="872">
        <f>+H18-H22</f>
        <v>0</v>
      </c>
      <c r="I23" s="872"/>
      <c r="J23" s="872"/>
      <c r="K23" s="977">
        <f>+K18-K22</f>
        <v>0</v>
      </c>
      <c r="L23" s="977"/>
    </row>
    <row r="24" spans="1:12" ht="14.1" customHeight="1">
      <c r="A24" s="600" t="s">
        <v>803</v>
      </c>
      <c r="B24" s="883">
        <f>SUM(B25:B27)</f>
        <v>0</v>
      </c>
      <c r="C24" s="883"/>
      <c r="D24" s="883"/>
      <c r="E24" s="883">
        <f>SUM(E25:E27)</f>
        <v>0</v>
      </c>
      <c r="F24" s="883"/>
      <c r="G24" s="883"/>
      <c r="H24" s="883">
        <f>SUM(H25:H27)</f>
        <v>0</v>
      </c>
      <c r="I24" s="883"/>
      <c r="J24" s="883"/>
      <c r="K24" s="973">
        <f>SUM(K25:K27)</f>
        <v>0</v>
      </c>
      <c r="L24" s="973"/>
    </row>
    <row r="25" spans="1:12" ht="14.1" customHeight="1">
      <c r="A25" s="600" t="s">
        <v>804</v>
      </c>
      <c r="B25" s="974"/>
      <c r="C25" s="974"/>
      <c r="D25" s="974"/>
      <c r="E25" s="974"/>
      <c r="F25" s="974"/>
      <c r="G25" s="974"/>
      <c r="H25" s="974"/>
      <c r="I25" s="974"/>
      <c r="J25" s="974"/>
      <c r="K25" s="975">
        <f>+B25+H25</f>
        <v>0</v>
      </c>
      <c r="L25" s="975"/>
    </row>
    <row r="26" spans="1:12" ht="14.1" customHeight="1">
      <c r="A26" s="600" t="s">
        <v>805</v>
      </c>
      <c r="B26" s="974"/>
      <c r="C26" s="974"/>
      <c r="D26" s="974"/>
      <c r="E26" s="974"/>
      <c r="F26" s="974"/>
      <c r="G26" s="974"/>
      <c r="H26" s="974"/>
      <c r="I26" s="974"/>
      <c r="J26" s="974"/>
      <c r="K26" s="975">
        <f>+B26+H26</f>
        <v>0</v>
      </c>
      <c r="L26" s="975"/>
    </row>
    <row r="27" spans="1:12" ht="14.1" customHeight="1">
      <c r="A27" s="602" t="s">
        <v>806</v>
      </c>
      <c r="B27" s="974"/>
      <c r="C27" s="974"/>
      <c r="D27" s="974"/>
      <c r="E27" s="974"/>
      <c r="F27" s="974"/>
      <c r="G27" s="974"/>
      <c r="H27" s="974"/>
      <c r="I27" s="974"/>
      <c r="J27" s="974"/>
      <c r="K27" s="975">
        <f>+B27+H27</f>
        <v>0</v>
      </c>
      <c r="L27" s="975"/>
    </row>
    <row r="28" spans="1:12" ht="14.1" customHeight="1">
      <c r="A28" s="600" t="s">
        <v>807</v>
      </c>
      <c r="B28" s="883">
        <f>SUM(B29:B30)</f>
        <v>0</v>
      </c>
      <c r="C28" s="883"/>
      <c r="D28" s="883"/>
      <c r="E28" s="883">
        <f>SUM(E29:E30)</f>
        <v>0</v>
      </c>
      <c r="F28" s="883"/>
      <c r="G28" s="883"/>
      <c r="H28" s="883">
        <f>SUM(H29:H30)</f>
        <v>0</v>
      </c>
      <c r="I28" s="883"/>
      <c r="J28" s="883"/>
      <c r="K28" s="973">
        <f>SUM(K29:K30)</f>
        <v>0</v>
      </c>
      <c r="L28" s="973"/>
    </row>
    <row r="29" spans="1:12" ht="14.1" customHeight="1">
      <c r="A29" s="600" t="s">
        <v>808</v>
      </c>
      <c r="B29" s="974"/>
      <c r="C29" s="974"/>
      <c r="D29" s="974"/>
      <c r="E29" s="974"/>
      <c r="F29" s="974"/>
      <c r="G29" s="974"/>
      <c r="H29" s="974"/>
      <c r="I29" s="974"/>
      <c r="J29" s="974"/>
      <c r="K29" s="975">
        <f>+B29+H29</f>
        <v>0</v>
      </c>
      <c r="L29" s="975"/>
    </row>
    <row r="30" spans="1:12" ht="14.1" customHeight="1">
      <c r="A30" s="602" t="s">
        <v>809</v>
      </c>
      <c r="B30" s="971"/>
      <c r="C30" s="971"/>
      <c r="D30" s="971"/>
      <c r="E30" s="971"/>
      <c r="F30" s="971"/>
      <c r="G30" s="971"/>
      <c r="H30" s="971"/>
      <c r="I30" s="971"/>
      <c r="J30" s="971"/>
      <c r="K30" s="972">
        <f>+B30+H30</f>
        <v>0</v>
      </c>
      <c r="L30" s="972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810</v>
      </c>
      <c r="C32" s="604" t="s">
        <v>585</v>
      </c>
      <c r="D32" s="970" t="s">
        <v>811</v>
      </c>
      <c r="E32" s="970" t="s">
        <v>812</v>
      </c>
      <c r="F32" s="969" t="s">
        <v>813</v>
      </c>
      <c r="G32" s="970" t="s">
        <v>814</v>
      </c>
      <c r="H32" s="970" t="s">
        <v>815</v>
      </c>
      <c r="I32" s="970" t="s">
        <v>816</v>
      </c>
      <c r="J32" s="970" t="s">
        <v>817</v>
      </c>
      <c r="K32" s="969" t="s">
        <v>818</v>
      </c>
      <c r="L32" s="970" t="s">
        <v>819</v>
      </c>
    </row>
    <row r="33" spans="1:12" ht="14.1" customHeight="1">
      <c r="A33" s="595" t="s">
        <v>820</v>
      </c>
      <c r="B33" s="605" t="s">
        <v>821</v>
      </c>
      <c r="C33" s="605" t="s">
        <v>822</v>
      </c>
      <c r="D33" s="970"/>
      <c r="E33" s="970"/>
      <c r="F33" s="970"/>
      <c r="G33" s="970"/>
      <c r="H33" s="970"/>
      <c r="I33" s="970"/>
      <c r="J33" s="970"/>
      <c r="K33" s="969"/>
      <c r="L33" s="970"/>
    </row>
    <row r="34" spans="1:12" ht="14.1" customHeight="1">
      <c r="A34" s="606"/>
      <c r="B34" s="607"/>
      <c r="C34" s="608" t="s">
        <v>823</v>
      </c>
      <c r="D34" s="970"/>
      <c r="E34" s="970"/>
      <c r="F34" s="970"/>
      <c r="G34" s="970"/>
      <c r="H34" s="970"/>
      <c r="I34" s="970"/>
      <c r="J34" s="970"/>
      <c r="K34" s="969"/>
      <c r="L34" s="970"/>
    </row>
    <row r="35" spans="1:12" ht="14.1" customHeight="1">
      <c r="A35" s="382" t="s">
        <v>824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2" t="s">
        <v>825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826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827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828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829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1" t="s">
        <v>139</v>
      </c>
      <c r="B49" s="401"/>
      <c r="C49" s="401"/>
      <c r="D49" s="401"/>
      <c r="E49" s="401"/>
      <c r="F49" s="401"/>
      <c r="G49" s="401"/>
      <c r="H49" s="401"/>
      <c r="I49" s="401"/>
      <c r="J49" s="401"/>
      <c r="K49" s="401"/>
      <c r="L49" s="401"/>
    </row>
  </sheetData>
  <sheetProtection password="DA51" sheet="1" formatColumns="0" formatRows="0" selectLockedCells="1"/>
  <mergeCells count="94">
    <mergeCell ref="A1:L1"/>
    <mergeCell ref="A3:L3"/>
    <mergeCell ref="A4:L4"/>
    <mergeCell ref="A5:L5"/>
    <mergeCell ref="A6:L6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B16:D16"/>
    <mergeCell ref="E16:G16"/>
    <mergeCell ref="H16:J16"/>
    <mergeCell ref="K16:L16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H32:H34"/>
    <mergeCell ref="I32:I34"/>
    <mergeCell ref="B28:D28"/>
    <mergeCell ref="E28:G28"/>
    <mergeCell ref="H28:J28"/>
    <mergeCell ref="J32:J34"/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workbookViewId="0">
      <selection activeCell="B13" sqref="B13:C13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1010" t="s">
        <v>830</v>
      </c>
      <c r="B1" s="1010"/>
      <c r="C1" s="1010"/>
      <c r="D1" s="1010"/>
      <c r="E1" s="1010"/>
    </row>
    <row r="2" spans="1:5" ht="2.4500000000000002" customHeight="1">
      <c r="A2" s="626"/>
      <c r="B2" s="627"/>
      <c r="C2" s="628"/>
      <c r="D2" s="627"/>
      <c r="E2" s="627"/>
    </row>
    <row r="3" spans="1:5">
      <c r="A3" s="1011" t="s">
        <v>911</v>
      </c>
      <c r="B3" s="1011"/>
      <c r="C3" s="1011"/>
      <c r="D3" s="1011"/>
      <c r="E3" s="1011"/>
    </row>
    <row r="4" spans="1:5">
      <c r="A4" s="1012" t="s">
        <v>831</v>
      </c>
      <c r="B4" s="1012"/>
      <c r="C4" s="1012"/>
      <c r="D4" s="1012"/>
      <c r="E4" s="1012"/>
    </row>
    <row r="5" spans="1:5">
      <c r="A5" s="1013" t="s">
        <v>21</v>
      </c>
      <c r="B5" s="1013"/>
      <c r="C5" s="1013"/>
      <c r="D5" s="1013"/>
      <c r="E5" s="1013"/>
    </row>
    <row r="6" spans="1:5">
      <c r="A6" s="1011" t="s">
        <v>913</v>
      </c>
      <c r="B6" s="1011"/>
      <c r="C6" s="1011"/>
      <c r="D6" s="1011"/>
      <c r="E6" s="1011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832</v>
      </c>
      <c r="B8" s="630"/>
      <c r="C8" s="628"/>
      <c r="D8" s="627"/>
      <c r="E8" s="631">
        <v>1</v>
      </c>
    </row>
    <row r="9" spans="1:5">
      <c r="A9" s="384" t="s">
        <v>20</v>
      </c>
      <c r="B9" s="998" t="s">
        <v>29</v>
      </c>
      <c r="C9" s="998"/>
      <c r="D9" s="991" t="s">
        <v>31</v>
      </c>
      <c r="E9" s="991"/>
    </row>
    <row r="10" spans="1:5">
      <c r="A10" s="634" t="s">
        <v>26</v>
      </c>
      <c r="B10" s="1006"/>
      <c r="C10" s="1006"/>
      <c r="D10" s="1006"/>
      <c r="E10" s="1006"/>
    </row>
    <row r="11" spans="1:5">
      <c r="A11" s="636" t="s">
        <v>833</v>
      </c>
      <c r="B11" s="1004">
        <v>113588837.09</v>
      </c>
      <c r="C11" s="1004"/>
      <c r="D11" s="1004">
        <v>113588837.09</v>
      </c>
      <c r="E11" s="1004"/>
    </row>
    <row r="12" spans="1:5">
      <c r="A12" s="636" t="s">
        <v>834</v>
      </c>
      <c r="B12" s="1004">
        <v>113588837.09</v>
      </c>
      <c r="C12" s="1004"/>
      <c r="D12" s="1004">
        <v>113588837.09</v>
      </c>
      <c r="E12" s="1004"/>
    </row>
    <row r="13" spans="1:5">
      <c r="A13" s="636" t="s">
        <v>835</v>
      </c>
      <c r="B13" s="1004">
        <v>10364810.24</v>
      </c>
      <c r="C13" s="1004"/>
      <c r="D13" s="1004">
        <v>29995161.239999998</v>
      </c>
      <c r="E13" s="1004"/>
    </row>
    <row r="14" spans="1:5">
      <c r="A14" s="636" t="s">
        <v>836</v>
      </c>
      <c r="B14" s="1004"/>
      <c r="C14" s="1004"/>
      <c r="D14" s="1004"/>
      <c r="E14" s="1004"/>
    </row>
    <row r="15" spans="1:5">
      <c r="A15" s="636" t="s">
        <v>837</v>
      </c>
      <c r="B15" s="1004"/>
      <c r="C15" s="1004"/>
      <c r="D15" s="1004">
        <v>2271578.69</v>
      </c>
      <c r="E15" s="1004"/>
    </row>
    <row r="16" spans="1:5">
      <c r="A16" s="634" t="s">
        <v>110</v>
      </c>
      <c r="B16" s="1006"/>
      <c r="C16" s="1006"/>
      <c r="D16" s="1006"/>
      <c r="E16" s="1006"/>
    </row>
    <row r="17" spans="1:5">
      <c r="A17" s="638" t="s">
        <v>838</v>
      </c>
      <c r="B17" s="1004"/>
      <c r="C17" s="1004"/>
      <c r="D17" s="1004"/>
      <c r="E17" s="1004"/>
    </row>
    <row r="18" spans="1:5">
      <c r="A18" s="638" t="s">
        <v>839</v>
      </c>
      <c r="B18" s="1004"/>
      <c r="C18" s="1004"/>
      <c r="D18" s="1004"/>
      <c r="E18" s="1004"/>
    </row>
    <row r="19" spans="1:5">
      <c r="A19" s="638" t="s">
        <v>840</v>
      </c>
      <c r="B19" s="1004"/>
      <c r="C19" s="1004"/>
      <c r="D19" s="1004"/>
      <c r="E19" s="1004"/>
    </row>
    <row r="20" spans="1:5">
      <c r="A20" s="638" t="s">
        <v>841</v>
      </c>
      <c r="B20" s="1004"/>
      <c r="C20" s="1004"/>
      <c r="D20" s="1004"/>
      <c r="E20" s="1004"/>
    </row>
    <row r="21" spans="1:5">
      <c r="A21" s="638" t="s">
        <v>842</v>
      </c>
      <c r="B21" s="1004"/>
      <c r="C21" s="1004"/>
      <c r="D21" s="1004"/>
      <c r="E21" s="1004"/>
    </row>
    <row r="22" spans="1:5">
      <c r="A22" s="639" t="s">
        <v>843</v>
      </c>
      <c r="B22" s="1004"/>
      <c r="C22" s="1004"/>
      <c r="D22" s="1004"/>
      <c r="E22" s="1004"/>
    </row>
    <row r="23" spans="1:5">
      <c r="A23" s="384" t="s">
        <v>844</v>
      </c>
      <c r="B23" s="998" t="s">
        <v>29</v>
      </c>
      <c r="C23" s="998"/>
      <c r="D23" s="991" t="s">
        <v>31</v>
      </c>
      <c r="E23" s="991"/>
    </row>
    <row r="24" spans="1:5">
      <c r="A24" s="640" t="s">
        <v>845</v>
      </c>
      <c r="B24" s="1007">
        <v>8010546.5800000001</v>
      </c>
      <c r="C24" s="1007"/>
      <c r="D24" s="1007">
        <v>32217730.629999999</v>
      </c>
      <c r="E24" s="1007"/>
    </row>
    <row r="25" spans="1:5">
      <c r="A25" s="640" t="s">
        <v>846</v>
      </c>
      <c r="B25" s="1007">
        <v>6567661.5999999996</v>
      </c>
      <c r="C25" s="1007"/>
      <c r="D25" s="1007">
        <v>20704321.960000001</v>
      </c>
      <c r="E25" s="1007"/>
    </row>
    <row r="26" spans="1:5">
      <c r="A26" s="1008" t="s">
        <v>847</v>
      </c>
      <c r="B26" s="1008"/>
      <c r="C26" s="1008"/>
      <c r="D26" s="991" t="s">
        <v>31</v>
      </c>
      <c r="E26" s="991"/>
    </row>
    <row r="27" spans="1:5">
      <c r="A27" s="1009" t="s">
        <v>848</v>
      </c>
      <c r="B27" s="1009"/>
      <c r="C27" s="1009"/>
      <c r="D27" s="994"/>
      <c r="E27" s="994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4" t="s">
        <v>849</v>
      </c>
      <c r="B29" s="998" t="s">
        <v>29</v>
      </c>
      <c r="C29" s="998"/>
      <c r="D29" s="991" t="s">
        <v>31</v>
      </c>
      <c r="E29" s="991"/>
    </row>
    <row r="30" spans="1:5">
      <c r="A30" s="636" t="s">
        <v>850</v>
      </c>
      <c r="B30" s="1006"/>
      <c r="C30" s="1006"/>
      <c r="D30" s="1006"/>
      <c r="E30" s="1006"/>
    </row>
    <row r="31" spans="1:5">
      <c r="A31" s="636" t="s">
        <v>851</v>
      </c>
      <c r="B31" s="1004"/>
      <c r="C31" s="1004"/>
      <c r="D31" s="1004"/>
      <c r="E31" s="1004"/>
    </row>
    <row r="32" spans="1:5">
      <c r="A32" s="636" t="s">
        <v>852</v>
      </c>
      <c r="B32" s="1004"/>
      <c r="C32" s="1004"/>
      <c r="D32" s="1004"/>
      <c r="E32" s="1004"/>
    </row>
    <row r="33" spans="1:5">
      <c r="A33" s="636" t="s">
        <v>853</v>
      </c>
      <c r="B33" s="1004"/>
      <c r="C33" s="1004"/>
      <c r="D33" s="1004"/>
      <c r="E33" s="1004"/>
    </row>
    <row r="34" spans="1:5">
      <c r="A34" s="636" t="s">
        <v>854</v>
      </c>
      <c r="B34" s="1006"/>
      <c r="C34" s="1006"/>
      <c r="D34" s="1006"/>
      <c r="E34" s="1006"/>
    </row>
    <row r="35" spans="1:5">
      <c r="A35" s="636" t="s">
        <v>855</v>
      </c>
      <c r="B35" s="1004"/>
      <c r="C35" s="1004"/>
      <c r="D35" s="1004"/>
      <c r="E35" s="1004"/>
    </row>
    <row r="36" spans="1:5">
      <c r="A36" s="636" t="s">
        <v>856</v>
      </c>
      <c r="B36" s="1004"/>
      <c r="C36" s="1004"/>
      <c r="D36" s="1004"/>
      <c r="E36" s="1004"/>
    </row>
    <row r="37" spans="1:5">
      <c r="A37" s="642" t="s">
        <v>857</v>
      </c>
      <c r="B37" s="1005"/>
      <c r="C37" s="1005"/>
      <c r="D37" s="1005"/>
      <c r="E37" s="1005"/>
    </row>
    <row r="38" spans="1:5" ht="2.4500000000000002" customHeight="1">
      <c r="A38" s="627"/>
      <c r="B38" s="627"/>
      <c r="C38" s="628"/>
      <c r="D38" s="627"/>
      <c r="E38" s="638"/>
    </row>
    <row r="39" spans="1:5" ht="12.75" customHeight="1">
      <c r="A39" s="995" t="s">
        <v>858</v>
      </c>
      <c r="B39" s="644" t="s">
        <v>859</v>
      </c>
      <c r="C39" s="981" t="s">
        <v>860</v>
      </c>
      <c r="D39" s="877" t="s">
        <v>861</v>
      </c>
      <c r="E39" s="877"/>
    </row>
    <row r="40" spans="1:5">
      <c r="A40" s="995"/>
      <c r="B40" s="645" t="s">
        <v>862</v>
      </c>
      <c r="C40" s="981"/>
      <c r="D40" s="877"/>
      <c r="E40" s="877"/>
    </row>
    <row r="41" spans="1:5">
      <c r="A41" s="995"/>
      <c r="B41" s="645" t="s">
        <v>863</v>
      </c>
      <c r="C41" s="981"/>
      <c r="D41" s="877"/>
      <c r="E41" s="877"/>
    </row>
    <row r="42" spans="1:5">
      <c r="A42" s="995"/>
      <c r="B42" s="645" t="s">
        <v>32</v>
      </c>
      <c r="C42" s="645" t="s">
        <v>33</v>
      </c>
      <c r="D42" s="1003" t="s">
        <v>34</v>
      </c>
      <c r="E42" s="1003"/>
    </row>
    <row r="43" spans="1:5">
      <c r="A43" s="640" t="s">
        <v>864</v>
      </c>
      <c r="B43" s="646"/>
      <c r="C43" s="647"/>
      <c r="D43" s="990"/>
      <c r="E43" s="990"/>
    </row>
    <row r="44" spans="1:5">
      <c r="A44" s="640" t="s">
        <v>865</v>
      </c>
      <c r="B44" s="646">
        <v>786900</v>
      </c>
      <c r="C44" s="647">
        <v>9299258.1199999992</v>
      </c>
      <c r="D44" s="990"/>
      <c r="E44" s="990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1" t="s">
        <v>866</v>
      </c>
      <c r="B46" s="861" t="s">
        <v>867</v>
      </c>
      <c r="C46" s="644" t="s">
        <v>868</v>
      </c>
      <c r="D46" s="644" t="s">
        <v>869</v>
      </c>
      <c r="E46" s="648" t="s">
        <v>870</v>
      </c>
    </row>
    <row r="47" spans="1:5">
      <c r="A47" s="861"/>
      <c r="B47" s="861"/>
      <c r="C47" s="649" t="s">
        <v>31</v>
      </c>
      <c r="D47" s="649" t="s">
        <v>31</v>
      </c>
      <c r="E47" s="650" t="s">
        <v>871</v>
      </c>
    </row>
    <row r="48" spans="1:5">
      <c r="A48" s="636" t="s">
        <v>872</v>
      </c>
      <c r="B48" s="651">
        <f>SUM(B49:B52)</f>
        <v>4279551.57</v>
      </c>
      <c r="C48" s="651">
        <f>SUM(C49:C52)</f>
        <v>0</v>
      </c>
      <c r="D48" s="651">
        <f>SUM(D49:D52)</f>
        <v>0</v>
      </c>
      <c r="E48" s="652">
        <f>SUM(E49:E52)</f>
        <v>0</v>
      </c>
    </row>
    <row r="49" spans="1:5">
      <c r="A49" s="636" t="s">
        <v>873</v>
      </c>
      <c r="B49" s="653">
        <v>3562506.76</v>
      </c>
      <c r="C49" s="653"/>
      <c r="D49" s="653"/>
      <c r="E49" s="654"/>
    </row>
    <row r="50" spans="1:5">
      <c r="A50" s="636" t="s">
        <v>874</v>
      </c>
      <c r="B50" s="653">
        <v>717044.81</v>
      </c>
      <c r="C50" s="653"/>
      <c r="D50" s="653"/>
      <c r="E50" s="654"/>
    </row>
    <row r="51" spans="1:5">
      <c r="A51" s="636" t="s">
        <v>875</v>
      </c>
      <c r="B51" s="653"/>
      <c r="C51" s="653"/>
      <c r="D51" s="653"/>
      <c r="E51" s="654"/>
    </row>
    <row r="52" spans="1:5">
      <c r="A52" s="636" t="s">
        <v>876</v>
      </c>
      <c r="B52" s="653"/>
      <c r="C52" s="653"/>
      <c r="D52" s="653"/>
      <c r="E52" s="654"/>
    </row>
    <row r="53" spans="1:5">
      <c r="A53" s="636" t="s">
        <v>877</v>
      </c>
      <c r="B53" s="651">
        <f>SUM(B54:B57)</f>
        <v>10640141.670000002</v>
      </c>
      <c r="C53" s="651">
        <f>SUM(C54:C57)</f>
        <v>0</v>
      </c>
      <c r="D53" s="651">
        <f>SUM(D54:D57)</f>
        <v>0</v>
      </c>
      <c r="E53" s="652">
        <f>SUM(E54:E57)</f>
        <v>0</v>
      </c>
    </row>
    <row r="54" spans="1:5">
      <c r="A54" s="636" t="s">
        <v>873</v>
      </c>
      <c r="B54" s="653">
        <v>8552831.2100000009</v>
      </c>
      <c r="C54" s="653"/>
      <c r="D54" s="653"/>
      <c r="E54" s="654"/>
    </row>
    <row r="55" spans="1:5">
      <c r="A55" s="636" t="s">
        <v>874</v>
      </c>
      <c r="B55" s="653">
        <v>2087310.46</v>
      </c>
      <c r="C55" s="653"/>
      <c r="D55" s="653"/>
      <c r="E55" s="654"/>
    </row>
    <row r="56" spans="1:5">
      <c r="A56" s="636" t="s">
        <v>875</v>
      </c>
      <c r="B56" s="653"/>
      <c r="C56" s="653"/>
      <c r="D56" s="653"/>
      <c r="E56" s="654"/>
    </row>
    <row r="57" spans="1:5">
      <c r="A57" s="636" t="s">
        <v>876</v>
      </c>
      <c r="B57" s="653"/>
      <c r="C57" s="653"/>
      <c r="D57" s="653"/>
      <c r="E57" s="654"/>
    </row>
    <row r="58" spans="1:5">
      <c r="A58" s="655" t="s">
        <v>183</v>
      </c>
      <c r="B58" s="656">
        <f>+B53+B48</f>
        <v>14919693.240000002</v>
      </c>
      <c r="C58" s="656">
        <f>+C53+C48</f>
        <v>0</v>
      </c>
      <c r="D58" s="656">
        <f>+D53+D48</f>
        <v>0</v>
      </c>
      <c r="E58" s="657">
        <f>+E53+E48</f>
        <v>0</v>
      </c>
    </row>
    <row r="59" spans="1:5" ht="12.75" customHeight="1">
      <c r="A59" s="861" t="s">
        <v>878</v>
      </c>
      <c r="B59" s="1002" t="s">
        <v>879</v>
      </c>
      <c r="C59" s="997" t="s">
        <v>880</v>
      </c>
      <c r="D59" s="997"/>
      <c r="E59" s="997"/>
    </row>
    <row r="60" spans="1:5">
      <c r="A60" s="861"/>
      <c r="B60" s="1002"/>
      <c r="C60" s="658" t="s">
        <v>881</v>
      </c>
      <c r="D60" s="991" t="s">
        <v>882</v>
      </c>
      <c r="E60" s="991"/>
    </row>
    <row r="61" spans="1:5">
      <c r="A61" s="861"/>
      <c r="B61" s="861"/>
      <c r="C61" s="649" t="s">
        <v>883</v>
      </c>
      <c r="D61" s="991"/>
      <c r="E61" s="991"/>
    </row>
    <row r="62" spans="1:5">
      <c r="A62" s="659" t="s">
        <v>884</v>
      </c>
      <c r="B62" s="653"/>
      <c r="C62" s="660">
        <v>0.25</v>
      </c>
      <c r="D62" s="999"/>
      <c r="E62" s="999"/>
    </row>
    <row r="63" spans="1:5">
      <c r="A63" s="636" t="s">
        <v>885</v>
      </c>
      <c r="B63" s="653">
        <v>0</v>
      </c>
      <c r="C63" s="661">
        <v>0.6</v>
      </c>
      <c r="D63" s="1000">
        <v>0.4965</v>
      </c>
      <c r="E63" s="1000"/>
    </row>
    <row r="64" spans="1:5">
      <c r="A64" s="636" t="s">
        <v>886</v>
      </c>
      <c r="B64" s="653">
        <v>6697936.7300000004</v>
      </c>
      <c r="C64" s="661">
        <v>0.6</v>
      </c>
      <c r="D64" s="1000"/>
      <c r="E64" s="1000"/>
    </row>
    <row r="65" spans="1:5">
      <c r="A65" s="642" t="s">
        <v>887</v>
      </c>
      <c r="B65" s="662">
        <v>5616198.3499999996</v>
      </c>
      <c r="C65" s="663">
        <v>0.1</v>
      </c>
      <c r="D65" s="1001"/>
      <c r="E65" s="1001"/>
    </row>
    <row r="66" spans="1:5">
      <c r="A66" s="643" t="s">
        <v>888</v>
      </c>
      <c r="B66" s="998" t="s">
        <v>879</v>
      </c>
      <c r="C66" s="998"/>
      <c r="D66" s="991" t="s">
        <v>889</v>
      </c>
      <c r="E66" s="991"/>
    </row>
    <row r="67" spans="1:5">
      <c r="A67" s="655" t="s">
        <v>890</v>
      </c>
      <c r="B67" s="993"/>
      <c r="C67" s="993"/>
      <c r="D67" s="994"/>
      <c r="E67" s="994"/>
    </row>
    <row r="68" spans="1:5">
      <c r="A68" s="655" t="s">
        <v>891</v>
      </c>
      <c r="B68" s="994"/>
      <c r="C68" s="994"/>
      <c r="D68" s="994"/>
      <c r="E68" s="994"/>
    </row>
    <row r="69" spans="1:5">
      <c r="A69" s="384" t="s">
        <v>892</v>
      </c>
      <c r="B69" s="632" t="s">
        <v>893</v>
      </c>
      <c r="C69" s="664" t="s">
        <v>894</v>
      </c>
      <c r="D69" s="632" t="s">
        <v>895</v>
      </c>
      <c r="E69" s="633" t="s">
        <v>896</v>
      </c>
    </row>
    <row r="70" spans="1:5">
      <c r="A70" s="636" t="s">
        <v>850</v>
      </c>
      <c r="B70" s="665"/>
      <c r="C70" s="665"/>
      <c r="D70" s="665"/>
      <c r="E70" s="666"/>
    </row>
    <row r="71" spans="1:5">
      <c r="A71" s="636" t="s">
        <v>897</v>
      </c>
      <c r="B71" s="667"/>
      <c r="C71" s="667"/>
      <c r="D71" s="667"/>
      <c r="E71" s="637"/>
    </row>
    <row r="72" spans="1:5">
      <c r="A72" s="636" t="s">
        <v>898</v>
      </c>
      <c r="B72" s="667"/>
      <c r="C72" s="667"/>
      <c r="D72" s="667"/>
      <c r="E72" s="637"/>
    </row>
    <row r="73" spans="1:5">
      <c r="A73" s="636" t="s">
        <v>853</v>
      </c>
      <c r="B73" s="668">
        <f>+B71-B72</f>
        <v>0</v>
      </c>
      <c r="C73" s="668">
        <f>+C71-C72</f>
        <v>0</v>
      </c>
      <c r="D73" s="668">
        <f>+D71-D72</f>
        <v>0</v>
      </c>
      <c r="E73" s="635">
        <f>+E71-E72</f>
        <v>0</v>
      </c>
    </row>
    <row r="74" spans="1:5">
      <c r="A74" s="636" t="s">
        <v>854</v>
      </c>
      <c r="B74" s="668"/>
      <c r="C74" s="668"/>
      <c r="D74" s="668"/>
      <c r="E74" s="635"/>
    </row>
    <row r="75" spans="1:5">
      <c r="A75" s="636" t="s">
        <v>899</v>
      </c>
      <c r="B75" s="667"/>
      <c r="C75" s="667"/>
      <c r="D75" s="667"/>
      <c r="E75" s="637"/>
    </row>
    <row r="76" spans="1:5">
      <c r="A76" s="636" t="s">
        <v>900</v>
      </c>
      <c r="B76" s="667"/>
      <c r="C76" s="667"/>
      <c r="D76" s="667"/>
      <c r="E76" s="637"/>
    </row>
    <row r="77" spans="1:5">
      <c r="A77" s="636" t="s">
        <v>857</v>
      </c>
      <c r="B77" s="668">
        <f>+B75-B76</f>
        <v>0</v>
      </c>
      <c r="C77" s="668">
        <f>+C75-C76</f>
        <v>0</v>
      </c>
      <c r="D77" s="668">
        <f>+D75-D76</f>
        <v>0</v>
      </c>
      <c r="E77" s="635">
        <f>+E75-E76</f>
        <v>0</v>
      </c>
    </row>
    <row r="78" spans="1:5">
      <c r="A78" s="384" t="s">
        <v>901</v>
      </c>
      <c r="B78" s="998" t="s">
        <v>879</v>
      </c>
      <c r="C78" s="998"/>
      <c r="D78" s="991" t="s">
        <v>902</v>
      </c>
      <c r="E78" s="991"/>
    </row>
    <row r="79" spans="1:5">
      <c r="A79" s="655" t="s">
        <v>903</v>
      </c>
      <c r="B79" s="993"/>
      <c r="C79" s="993"/>
      <c r="D79" s="994"/>
      <c r="E79" s="994"/>
    </row>
    <row r="80" spans="1:5">
      <c r="A80" s="655" t="s">
        <v>904</v>
      </c>
      <c r="B80" s="994"/>
      <c r="C80" s="994"/>
      <c r="D80" s="994"/>
      <c r="E80" s="994"/>
    </row>
    <row r="81" spans="1:5" ht="2.4500000000000002" customHeight="1">
      <c r="A81" s="639"/>
      <c r="B81" s="639"/>
      <c r="C81" s="628"/>
      <c r="D81" s="627"/>
      <c r="E81" s="627"/>
    </row>
    <row r="82" spans="1:5" ht="12.75" customHeight="1">
      <c r="A82" s="995" t="s">
        <v>905</v>
      </c>
      <c r="B82" s="996" t="s">
        <v>879</v>
      </c>
      <c r="C82" s="997" t="s">
        <v>906</v>
      </c>
      <c r="D82" s="997"/>
      <c r="E82" s="997"/>
    </row>
    <row r="83" spans="1:5">
      <c r="A83" s="995"/>
      <c r="B83" s="996"/>
      <c r="C83" s="658" t="s">
        <v>881</v>
      </c>
      <c r="D83" s="877" t="s">
        <v>882</v>
      </c>
      <c r="E83" s="877"/>
    </row>
    <row r="84" spans="1:5">
      <c r="A84" s="995"/>
      <c r="B84" s="996"/>
      <c r="C84" s="649" t="s">
        <v>883</v>
      </c>
      <c r="D84" s="877"/>
      <c r="E84" s="877"/>
    </row>
    <row r="85" spans="1:5">
      <c r="A85" s="655" t="s">
        <v>907</v>
      </c>
      <c r="B85" s="646">
        <v>13897250.689999999</v>
      </c>
      <c r="C85" s="669">
        <v>0.15</v>
      </c>
      <c r="D85" s="990">
        <v>0.59460000000000002</v>
      </c>
      <c r="E85" s="990"/>
    </row>
    <row r="86" spans="1:5" ht="2.4500000000000002" customHeight="1">
      <c r="A86" s="670"/>
      <c r="B86" s="670"/>
      <c r="C86" s="671"/>
      <c r="D86" s="670"/>
      <c r="E86" s="670"/>
    </row>
    <row r="87" spans="1:5">
      <c r="A87" s="672" t="s">
        <v>908</v>
      </c>
      <c r="B87" s="991" t="s">
        <v>909</v>
      </c>
      <c r="C87" s="991"/>
      <c r="D87" s="991"/>
      <c r="E87" s="991"/>
    </row>
    <row r="88" spans="1:5">
      <c r="A88" s="673" t="s">
        <v>910</v>
      </c>
      <c r="B88" s="992"/>
      <c r="C88" s="992"/>
      <c r="D88" s="992"/>
      <c r="E88" s="992"/>
    </row>
    <row r="89" spans="1:5">
      <c r="A89" s="862" t="s">
        <v>139</v>
      </c>
      <c r="B89" s="862"/>
      <c r="C89" s="862"/>
      <c r="D89" s="862"/>
      <c r="E89" s="862"/>
    </row>
  </sheetData>
  <sheetProtection password="DA51" sheet="1" formatColumns="0" formatRows="0" selectLockedCells="1"/>
  <mergeCells count="97">
    <mergeCell ref="A1:E1"/>
    <mergeCell ref="A3:E3"/>
    <mergeCell ref="A4:E4"/>
    <mergeCell ref="A5:E5"/>
    <mergeCell ref="A6:E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D44:E44"/>
    <mergeCell ref="A46:A47"/>
    <mergeCell ref="B46:B47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C82:E82"/>
    <mergeCell ref="D83:E84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</mergeCells>
  <printOptions horizontalCentered="1" verticalCentered="1"/>
  <pageMargins left="0" right="0" top="0" bottom="0" header="0.51180555555555551" footer="0.51180555555555551"/>
  <pageSetup paperSize="9" scale="68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15</vt:i4>
      </vt:variant>
    </vt:vector>
  </HeadingPairs>
  <TitlesOfParts>
    <vt:vector size="35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  <vt:lpstr>'Informações Iniciais'!Area_de_impressao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cp:lastPrinted>2014-11-14T11:09:01Z</cp:lastPrinted>
  <dcterms:created xsi:type="dcterms:W3CDTF">2016-10-06T19:14:42Z</dcterms:created>
  <dcterms:modified xsi:type="dcterms:W3CDTF">2016-10-06T19:14:43Z</dcterms:modified>
</cp:coreProperties>
</file>